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dahiro\Desktop\申し込み見直し\様式集（ＨＰ用　排水設備工事）\"/>
    </mc:Choice>
  </mc:AlternateContent>
  <bookViews>
    <workbookView xWindow="0" yWindow="0" windowWidth="16260" windowHeight="7050" tabRatio="927"/>
  </bookViews>
  <sheets>
    <sheet name="見取図・配置図・平面図・縦断図Ａ３" sheetId="21" r:id="rId1"/>
    <sheet name="申請書決裁作成用" sheetId="35" state="hidden" r:id="rId2"/>
    <sheet name="使用材料決裁作成用" sheetId="34" state="hidden" r:id="rId3"/>
  </sheets>
  <definedNames>
    <definedName name="_xlnm.Print_Area" localSheetId="0">見取図・配置図・平面図・縦断図Ａ３!$A$1:$CT$65</definedName>
    <definedName name="_xlnm.Print_Area" localSheetId="1">申請書決裁作成用!$B$1:$AW$73</definedName>
    <definedName name="決裁欄">INDEX(#REF!,MATCH(#REF!,#REF!,0))</definedName>
    <definedName name="使用材料決裁欄">INDEX(#REF!,MATCH(#REF!,#REF!,0))</definedName>
  </definedNames>
  <calcPr calcId="162913"/>
</workbook>
</file>

<file path=xl/calcChain.xml><?xml version="1.0" encoding="utf-8"?>
<calcChain xmlns="http://schemas.openxmlformats.org/spreadsheetml/2006/main">
  <c r="AD2" i="34" l="1"/>
  <c r="AA2" i="34"/>
  <c r="X2" i="34"/>
  <c r="U2" i="34"/>
  <c r="R2" i="34"/>
  <c r="O2" i="34"/>
  <c r="L2" i="34"/>
  <c r="I2" i="34"/>
  <c r="F2" i="34"/>
  <c r="C2" i="34"/>
  <c r="B2" i="34"/>
  <c r="Y62" i="34" l="1"/>
  <c r="B62" i="34"/>
  <c r="Y60" i="34"/>
  <c r="B60" i="34"/>
  <c r="R59" i="34"/>
  <c r="B59" i="34"/>
  <c r="R58" i="34"/>
  <c r="B58" i="34"/>
  <c r="R57" i="34"/>
  <c r="B57" i="34"/>
  <c r="R56" i="34"/>
  <c r="B56" i="34"/>
  <c r="R55" i="34"/>
  <c r="B55" i="34"/>
  <c r="R54" i="34"/>
  <c r="B54" i="34"/>
  <c r="R53" i="34"/>
  <c r="B53" i="34"/>
  <c r="AG51" i="34"/>
  <c r="AG50" i="34"/>
  <c r="R50" i="34"/>
  <c r="B50" i="34"/>
  <c r="AG49" i="34"/>
  <c r="R49" i="34"/>
  <c r="B49" i="34"/>
  <c r="AG48" i="34"/>
  <c r="R48" i="34"/>
  <c r="B48" i="34"/>
  <c r="AG47" i="34"/>
  <c r="R47" i="34"/>
  <c r="B47" i="34"/>
  <c r="AG46" i="34"/>
  <c r="R46" i="34"/>
  <c r="AG45" i="34"/>
  <c r="R45" i="34"/>
  <c r="AG44" i="34"/>
  <c r="R44" i="34"/>
  <c r="B44" i="34"/>
  <c r="AG43" i="34"/>
  <c r="R43" i="34"/>
  <c r="B43" i="34"/>
  <c r="AG42" i="34"/>
  <c r="R42" i="34"/>
  <c r="B42" i="34"/>
  <c r="AG41" i="34"/>
  <c r="R41" i="34"/>
  <c r="B41" i="34"/>
  <c r="R40" i="34"/>
  <c r="R39" i="34"/>
  <c r="AG38" i="34"/>
  <c r="R38" i="34"/>
  <c r="B38" i="34"/>
  <c r="AG37" i="34"/>
  <c r="R37" i="34"/>
  <c r="B37" i="34"/>
  <c r="AG36" i="34"/>
  <c r="R36" i="34"/>
  <c r="B36" i="34"/>
  <c r="AG35" i="34"/>
  <c r="R35" i="34"/>
  <c r="B35" i="34"/>
  <c r="AG34" i="34"/>
  <c r="R34" i="34"/>
  <c r="B34" i="34"/>
  <c r="AG33" i="34"/>
  <c r="R33" i="34"/>
  <c r="B33" i="34"/>
  <c r="AG32" i="34"/>
  <c r="R32" i="34"/>
  <c r="B32" i="34"/>
  <c r="AG31" i="34"/>
  <c r="B31" i="34"/>
  <c r="AG30" i="34"/>
  <c r="B30" i="34"/>
  <c r="AG29" i="34"/>
  <c r="R29" i="34"/>
  <c r="B29" i="34"/>
  <c r="AG28" i="34"/>
  <c r="R28" i="34"/>
  <c r="B28" i="34"/>
  <c r="AG27" i="34"/>
  <c r="R27" i="34"/>
  <c r="B27" i="34"/>
  <c r="AG26" i="34"/>
  <c r="R26" i="34"/>
  <c r="B26" i="34"/>
  <c r="AG25" i="34"/>
  <c r="R25" i="34"/>
  <c r="B25" i="34"/>
  <c r="AG24" i="34"/>
  <c r="R24" i="34"/>
  <c r="B24" i="34"/>
  <c r="AG23" i="34"/>
  <c r="R23" i="34"/>
  <c r="AG22" i="34"/>
  <c r="R22" i="34"/>
  <c r="AG21" i="34"/>
  <c r="R21" i="34"/>
  <c r="B21" i="34"/>
  <c r="AG20" i="34"/>
  <c r="R20" i="34"/>
  <c r="B20" i="34"/>
  <c r="AG19" i="34"/>
  <c r="R19" i="34"/>
  <c r="B19" i="34"/>
  <c r="AG18" i="34"/>
  <c r="R18" i="34"/>
  <c r="B18" i="34"/>
  <c r="AG17" i="34"/>
  <c r="R17" i="34"/>
  <c r="B17" i="34"/>
  <c r="AG16" i="34"/>
  <c r="R16" i="34"/>
  <c r="B16" i="34"/>
  <c r="AG15" i="34"/>
  <c r="R15" i="34"/>
  <c r="B15" i="34"/>
  <c r="AI6" i="34"/>
  <c r="AI4" i="34"/>
  <c r="AQ71" i="35"/>
  <c r="AJ71" i="35"/>
  <c r="AB71" i="35"/>
  <c r="AQ69" i="35"/>
  <c r="AJ69" i="35"/>
  <c r="AB69" i="35"/>
  <c r="E69" i="35"/>
  <c r="AQ67" i="35"/>
  <c r="AJ67" i="35"/>
  <c r="AB67" i="35"/>
  <c r="E67" i="35"/>
  <c r="E65" i="35"/>
  <c r="E63" i="35"/>
  <c r="E61" i="35"/>
  <c r="E59" i="35"/>
  <c r="E57" i="35"/>
  <c r="E55" i="35"/>
  <c r="E53" i="35"/>
  <c r="AA51" i="35"/>
  <c r="E51" i="35"/>
  <c r="AA49" i="35"/>
  <c r="E49" i="35"/>
  <c r="AA47" i="35"/>
  <c r="E47" i="35"/>
  <c r="I34" i="35"/>
  <c r="I32" i="35"/>
  <c r="I30" i="35"/>
  <c r="C17" i="35"/>
  <c r="C14" i="35"/>
  <c r="AJ6" i="35"/>
  <c r="AJ4" i="35"/>
  <c r="AD2" i="35"/>
  <c r="AA2" i="35"/>
  <c r="X2" i="35"/>
  <c r="U2" i="35"/>
  <c r="R2" i="35"/>
  <c r="O2" i="35"/>
  <c r="L2" i="35"/>
  <c r="I2" i="35"/>
  <c r="F2" i="35"/>
  <c r="C2" i="35"/>
  <c r="B2" i="35"/>
</calcChain>
</file>

<file path=xl/sharedStrings.xml><?xml version="1.0" encoding="utf-8"?>
<sst xmlns="http://schemas.openxmlformats.org/spreadsheetml/2006/main" count="130" uniqueCount="76">
  <si>
    <t>受　付　日</t>
    <rPh sb="0" eb="1">
      <t>ウケ</t>
    </rPh>
    <rPh sb="2" eb="3">
      <t>ツキ</t>
    </rPh>
    <rPh sb="4" eb="5">
      <t>ヒ</t>
    </rPh>
    <phoneticPr fontId="1"/>
  </si>
  <si>
    <t>給水及び給水装置工事申込書</t>
    <rPh sb="0" eb="2">
      <t>キュウスイ</t>
    </rPh>
    <rPh sb="2" eb="3">
      <t>オヨ</t>
    </rPh>
    <rPh sb="4" eb="6">
      <t>キュウスイ</t>
    </rPh>
    <rPh sb="6" eb="8">
      <t>ソウチ</t>
    </rPh>
    <rPh sb="8" eb="10">
      <t>コウジ</t>
    </rPh>
    <rPh sb="10" eb="13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</si>
  <si>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</si>
  <si>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印</t>
    <rPh sb="0" eb="1">
      <t>イン</t>
    </rPh>
    <phoneticPr fontId="1"/>
  </si>
  <si>
    <t>工事場所</t>
    <rPh sb="0" eb="2">
      <t>コウジ</t>
    </rPh>
    <rPh sb="2" eb="4">
      <t>バショ</t>
    </rPh>
    <phoneticPr fontId="1"/>
  </si>
  <si>
    <t>工事種別</t>
    <rPh sb="0" eb="2">
      <t>コウジ</t>
    </rPh>
    <rPh sb="2" eb="4">
      <t>シュベツ</t>
    </rPh>
    <phoneticPr fontId="1"/>
  </si>
  <si>
    <t>使用目的</t>
    <rPh sb="0" eb="2">
      <t>シヨウ</t>
    </rPh>
    <rPh sb="2" eb="4">
      <t>モクテキ</t>
    </rPh>
    <phoneticPr fontId="1"/>
  </si>
  <si>
    <t>給水方式</t>
    <rPh sb="0" eb="2">
      <t>キュウスイ</t>
    </rPh>
    <rPh sb="2" eb="4">
      <t>ホウシキ</t>
    </rPh>
    <phoneticPr fontId="1"/>
  </si>
  <si>
    <t>指定番号</t>
    <rPh sb="0" eb="2">
      <t>シテイ</t>
    </rPh>
    <rPh sb="2" eb="4">
      <t>バンゴウ</t>
    </rPh>
    <phoneticPr fontId="1"/>
  </si>
  <si>
    <t>事業者名</t>
    <rPh sb="0" eb="4">
      <t>ジギョウシャメイ</t>
    </rPh>
    <phoneticPr fontId="1"/>
  </si>
  <si>
    <t>代表者名</t>
    <rPh sb="0" eb="3">
      <t>ダイヒョウシャ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</si>
  <si>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</si>
  <si>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1"/>
  </si>
  <si>
    <t>主任技術者免状番号</t>
    <rPh sb="0" eb="2">
      <t>シュニン</t>
    </rPh>
    <rPh sb="2" eb="5">
      <t>ギジュツシャ</t>
    </rPh>
    <rPh sb="5" eb="7">
      <t>メンジョウ</t>
    </rPh>
    <rPh sb="7" eb="9">
      <t>バンゴウ</t>
    </rPh>
    <phoneticPr fontId="1"/>
  </si>
  <si>
    <t>円</t>
    <rPh sb="0" eb="1">
      <t>エン</t>
    </rPh>
    <phoneticPr fontId="1"/>
  </si>
  <si>
    <t>氏　　　名</t>
    <rPh sb="0" eb="1">
      <t>シ</t>
    </rPh>
    <rPh sb="4" eb="5">
      <t>メイ</t>
    </rPh>
    <phoneticPr fontId="1"/>
  </si>
  <si>
    <t>寸法</t>
    <rPh sb="0" eb="2">
      <t>スンポウ</t>
    </rPh>
    <phoneticPr fontId="1"/>
  </si>
  <si>
    <t>有効</t>
    <rPh sb="0" eb="2">
      <t>ユウコウ</t>
    </rPh>
    <phoneticPr fontId="1"/>
  </si>
  <si>
    <t>N</t>
    <phoneticPr fontId="1"/>
  </si>
  <si>
    <t>口 径</t>
    <rPh sb="0" eb="1">
      <t>クチ</t>
    </rPh>
    <rPh sb="2" eb="3">
      <t>ケイ</t>
    </rPh>
    <phoneticPr fontId="1"/>
  </si>
  <si>
    <t>※太線枠内の各項目に、ご記入ください。</t>
    <rPh sb="1" eb="3">
      <t>フトセン</t>
    </rPh>
    <rPh sb="3" eb="5">
      <t>ワクナイ</t>
    </rPh>
    <rPh sb="6" eb="7">
      <t>カク</t>
    </rPh>
    <rPh sb="7" eb="9">
      <t>コウモク</t>
    </rPh>
    <rPh sb="12" eb="14">
      <t>キニュウ</t>
    </rPh>
    <phoneticPr fontId="1"/>
  </si>
  <si>
    <t>宇陀市</t>
    <rPh sb="0" eb="3">
      <t>ウダシ</t>
    </rPh>
    <phoneticPr fontId="1"/>
  </si>
  <si>
    <t>領 収 確 認 日
又は納付金入金日</t>
    <rPh sb="0" eb="1">
      <t>リョウ</t>
    </rPh>
    <rPh sb="2" eb="3">
      <t>オサム</t>
    </rPh>
    <rPh sb="4" eb="5">
      <t>アキラ</t>
    </rPh>
    <rPh sb="6" eb="7">
      <t>シノブ</t>
    </rPh>
    <rPh sb="8" eb="9">
      <t>ヒ</t>
    </rPh>
    <rPh sb="10" eb="11">
      <t>マタ</t>
    </rPh>
    <rPh sb="12" eb="14">
      <t>ノウフ</t>
    </rPh>
    <rPh sb="14" eb="15">
      <t>キン</t>
    </rPh>
    <rPh sb="15" eb="18">
      <t>ニュウキンビ</t>
    </rPh>
    <phoneticPr fontId="1"/>
  </si>
  <si>
    <t>納　　　　付　　　　金</t>
    <rPh sb="0" eb="1">
      <t>オサム</t>
    </rPh>
    <rPh sb="5" eb="6">
      <t>ツキ</t>
    </rPh>
    <rPh sb="10" eb="11">
      <t>キン</t>
    </rPh>
    <phoneticPr fontId="1"/>
  </si>
  <si>
    <t>合　　　　計</t>
    <rPh sb="0" eb="1">
      <t>ゴウ</t>
    </rPh>
    <rPh sb="5" eb="6">
      <t>ケイ</t>
    </rPh>
    <phoneticPr fontId="1"/>
  </si>
  <si>
    <t>の種類　給水装置　　　</t>
    <rPh sb="1" eb="3">
      <t>シュルイ</t>
    </rPh>
    <rPh sb="4" eb="6">
      <t>キュウスイ</t>
    </rPh>
    <rPh sb="6" eb="8">
      <t>ソウチ</t>
    </rPh>
    <phoneticPr fontId="1"/>
  </si>
  <si>
    <t>　年　　　月　　　日　</t>
    <rPh sb="1" eb="2">
      <t>ネン</t>
    </rPh>
    <rPh sb="5" eb="6">
      <t>ツキ</t>
    </rPh>
    <rPh sb="9" eb="10">
      <t>ヒ</t>
    </rPh>
    <phoneticPr fontId="1"/>
  </si>
  <si>
    <t>道 路 掘 削 占 用</t>
    <rPh sb="0" eb="1">
      <t>ミチ</t>
    </rPh>
    <rPh sb="2" eb="3">
      <t>ミチ</t>
    </rPh>
    <rPh sb="4" eb="5">
      <t>ホリ</t>
    </rPh>
    <rPh sb="6" eb="7">
      <t>サク</t>
    </rPh>
    <rPh sb="8" eb="9">
      <t>ウラナイ</t>
    </rPh>
    <rPh sb="10" eb="11">
      <t>ヨウ</t>
    </rPh>
    <phoneticPr fontId="1"/>
  </si>
  <si>
    <t>指定給水装置工事事業者</t>
    <rPh sb="0" eb="2">
      <t>シテイ</t>
    </rPh>
    <rPh sb="2" eb="4">
      <t>キュウスイ</t>
    </rPh>
    <rPh sb="4" eb="6">
      <t>ソウチ</t>
    </rPh>
    <phoneticPr fontId="1"/>
  </si>
  <si>
    <t>記　号　欄</t>
    <rPh sb="0" eb="1">
      <t>キ</t>
    </rPh>
    <rPh sb="2" eb="3">
      <t>ゴウ</t>
    </rPh>
    <rPh sb="4" eb="5">
      <t>ラン</t>
    </rPh>
    <phoneticPr fontId="1"/>
  </si>
  <si>
    <t>品　　名</t>
    <rPh sb="0" eb="1">
      <t>ヒン</t>
    </rPh>
    <rPh sb="3" eb="4">
      <t>メイ</t>
    </rPh>
    <phoneticPr fontId="1"/>
  </si>
  <si>
    <t>給　水　装　置　工　事　使　用　材　料</t>
    <rPh sb="0" eb="1">
      <t>キュウ</t>
    </rPh>
    <rPh sb="2" eb="3">
      <t>ミズ</t>
    </rPh>
    <rPh sb="4" eb="5">
      <t>ソウ</t>
    </rPh>
    <rPh sb="6" eb="7">
      <t>チ</t>
    </rPh>
    <rPh sb="8" eb="9">
      <t>コウ</t>
    </rPh>
    <rPh sb="10" eb="11">
      <t>コト</t>
    </rPh>
    <rPh sb="12" eb="13">
      <t>シ</t>
    </rPh>
    <rPh sb="14" eb="15">
      <t>ヨウ</t>
    </rPh>
    <rPh sb="16" eb="17">
      <t>ザイ</t>
    </rPh>
    <rPh sb="18" eb="19">
      <t>リョウ</t>
    </rPh>
    <phoneticPr fontId="1"/>
  </si>
  <si>
    <t>口径</t>
    <rPh sb="0" eb="1">
      <t>クチ</t>
    </rPh>
    <rPh sb="1" eb="2">
      <t>ケイ</t>
    </rPh>
    <phoneticPr fontId="1"/>
  </si>
  <si>
    <t>年　　　  月  　　　日　</t>
    <rPh sb="0" eb="1">
      <t>ネン</t>
    </rPh>
    <rPh sb="6" eb="7">
      <t>ツキ</t>
    </rPh>
    <rPh sb="12" eb="13">
      <t>ヒ</t>
    </rPh>
    <phoneticPr fontId="1"/>
  </si>
  <si>
    <t>申込者</t>
    <rPh sb="0" eb="1">
      <t>サル</t>
    </rPh>
    <rPh sb="1" eb="2">
      <t>コ</t>
    </rPh>
    <rPh sb="2" eb="3">
      <t>シャ</t>
    </rPh>
    <phoneticPr fontId="1"/>
  </si>
  <si>
    <t>水栓数</t>
    <rPh sb="0" eb="1">
      <t>スイ</t>
    </rPh>
    <rPh sb="1" eb="2">
      <t>セン</t>
    </rPh>
    <rPh sb="2" eb="3">
      <t>スウ</t>
    </rPh>
    <phoneticPr fontId="1"/>
  </si>
  <si>
    <t>□ 専　　 用
□ 共　　 用
□ 消 火 栓</t>
    <rPh sb="2" eb="3">
      <t>セン</t>
    </rPh>
    <rPh sb="6" eb="7">
      <t>ヨウ</t>
    </rPh>
    <rPh sb="10" eb="11">
      <t>トモ</t>
    </rPh>
    <rPh sb="14" eb="15">
      <t>ヨウ</t>
    </rPh>
    <rPh sb="18" eb="19">
      <t>ショウ</t>
    </rPh>
    <rPh sb="20" eb="21">
      <t>ヒ</t>
    </rPh>
    <rPh sb="22" eb="23">
      <t>セン</t>
    </rPh>
    <phoneticPr fontId="1"/>
  </si>
  <si>
    <t>（用  途）</t>
    <rPh sb="1" eb="2">
      <t>ヨウ</t>
    </rPh>
    <rPh sb="4" eb="5">
      <t>ト</t>
    </rPh>
    <phoneticPr fontId="1"/>
  </si>
  <si>
    <t>（　　　　　　　　　　）</t>
    <phoneticPr fontId="1"/>
  </si>
  <si>
    <t>氏　名</t>
    <phoneticPr fontId="1"/>
  </si>
  <si>
    <t>納 付 書 発 行 日</t>
  </si>
  <si>
    <t>承　   認  　 日</t>
  </si>
  <si>
    <t>検　　査　　日</t>
    <rPh sb="0" eb="1">
      <t>ケン</t>
    </rPh>
    <rPh sb="3" eb="4">
      <t>サ</t>
    </rPh>
    <rPh sb="6" eb="7">
      <t>ニチ</t>
    </rPh>
    <phoneticPr fontId="1"/>
  </si>
  <si>
    <t>□直結（　　　　　）　・　□受水槽　・　□その他（　　　　　）</t>
    <phoneticPr fontId="1"/>
  </si>
  <si>
    <t>添付書類</t>
    <rPh sb="0" eb="2">
      <t>テンプ</t>
    </rPh>
    <rPh sb="2" eb="4">
      <t>ショルイ</t>
    </rPh>
    <phoneticPr fontId="1"/>
  </si>
  <si>
    <t>受　　付　　印</t>
    <phoneticPr fontId="1"/>
  </si>
  <si>
    <t>承　　認　　印</t>
    <phoneticPr fontId="1"/>
  </si>
  <si>
    <t>検 査 済 印</t>
    <phoneticPr fontId="1"/>
  </si>
  <si>
    <t>付帯事項</t>
    <rPh sb="0" eb="1">
      <t>ツキ</t>
    </rPh>
    <rPh sb="1" eb="2">
      <t>オビ</t>
    </rPh>
    <rPh sb="2" eb="3">
      <t>コト</t>
    </rPh>
    <rPh sb="3" eb="4">
      <t>コウ</t>
    </rPh>
    <phoneticPr fontId="1"/>
  </si>
  <si>
    <t>（</t>
    <phoneticPr fontId="1"/>
  </si>
  <si>
    <t>）</t>
    <phoneticPr fontId="1"/>
  </si>
  <si>
    <t>ふ り が な</t>
    <phoneticPr fontId="1"/>
  </si>
  <si>
    <t>プルダウンで市町村を選択して下さい</t>
    <phoneticPr fontId="1"/>
  </si>
  <si>
    <t>〒</t>
    <phoneticPr fontId="1"/>
  </si>
  <si>
    <t>－</t>
    <phoneticPr fontId="1"/>
  </si>
  <si>
    <t>分　岐  材　料</t>
    <rPh sb="0" eb="1">
      <t>ブン</t>
    </rPh>
    <rPh sb="2" eb="3">
      <t>チマタ</t>
    </rPh>
    <phoneticPr fontId="1"/>
  </si>
  <si>
    <t>宅地内使用材料</t>
    <rPh sb="0" eb="2">
      <t>タクチ</t>
    </rPh>
    <rPh sb="2" eb="3">
      <t>ナイ</t>
    </rPh>
    <rPh sb="3" eb="5">
      <t>シヨウ</t>
    </rPh>
    <phoneticPr fontId="1"/>
  </si>
  <si>
    <t>器具類材料</t>
    <rPh sb="0" eb="3">
      <t>キグルイ</t>
    </rPh>
    <rPh sb="3" eb="5">
      <t>ザイリョウ</t>
    </rPh>
    <phoneticPr fontId="1"/>
  </si>
  <si>
    <t>数量</t>
    <rPh sb="0" eb="1">
      <t>カズ</t>
    </rPh>
    <rPh sb="1" eb="2">
      <t>リョウ</t>
    </rPh>
    <phoneticPr fontId="1"/>
  </si>
  <si>
    <t>道路側使用材料</t>
    <rPh sb="0" eb="2">
      <t>ドウロ</t>
    </rPh>
    <rPh sb="2" eb="3">
      <t>ガワ</t>
    </rPh>
    <rPh sb="3" eb="5">
      <t>シヨウ</t>
    </rPh>
    <phoneticPr fontId="1"/>
  </si>
  <si>
    <t>弁　　　　類</t>
    <rPh sb="0" eb="1">
      <t>ベン</t>
    </rPh>
    <rPh sb="5" eb="6">
      <t>ルイ</t>
    </rPh>
    <phoneticPr fontId="1"/>
  </si>
  <si>
    <t>その他材料</t>
    <rPh sb="2" eb="3">
      <t>タ</t>
    </rPh>
    <rPh sb="3" eb="5">
      <t>ザイリョウ</t>
    </rPh>
    <phoneticPr fontId="1"/>
  </si>
  <si>
    <t>メーター　上流側使用材料</t>
    <rPh sb="5" eb="7">
      <t>ジョウリュウ</t>
    </rPh>
    <phoneticPr fontId="1"/>
  </si>
  <si>
    <t>ボックス類</t>
    <rPh sb="4" eb="5">
      <t>ルイ</t>
    </rPh>
    <phoneticPr fontId="1"/>
  </si>
  <si>
    <t>メーター　下流側使用材料</t>
    <rPh sb="5" eb="7">
      <t>カリュウ</t>
    </rPh>
    <rPh sb="7" eb="8">
      <t>ガワ</t>
    </rPh>
    <rPh sb="8" eb="10">
      <t>シヨウ</t>
    </rPh>
    <rPh sb="10" eb="12">
      <t>ザイリョウ</t>
    </rPh>
    <phoneticPr fontId="1"/>
  </si>
  <si>
    <t>数量</t>
    <phoneticPr fontId="1"/>
  </si>
  <si>
    <t>受　　水　　槽　　容　　量</t>
    <phoneticPr fontId="1"/>
  </si>
  <si>
    <t>×</t>
    <phoneticPr fontId="1"/>
  </si>
  <si>
    <t>呼称</t>
    <rPh sb="0" eb="2">
      <t>コショウ</t>
    </rPh>
    <phoneticPr fontId="1"/>
  </si>
  <si>
    <t>㎥</t>
    <phoneticPr fontId="1"/>
  </si>
  <si>
    <t>高　 置　 水　 槽　 容　 量</t>
    <phoneticPr fontId="1"/>
  </si>
  <si>
    <t>貯　水　槽　水　道　関　係</t>
    <phoneticPr fontId="1"/>
  </si>
  <si>
    <t>　□有　（ □国道 ・ □県道 ・ □市道 ・ □町道 ・ □村道 ・ □私道 ・ □法定外等（　   　　       　　　））　・　□無</t>
    <rPh sb="7" eb="8">
      <t>クニ</t>
    </rPh>
    <rPh sb="19" eb="20">
      <t>シ</t>
    </rPh>
    <rPh sb="25" eb="26">
      <t>チョウ</t>
    </rPh>
    <rPh sb="31" eb="32">
      <t>ソン</t>
    </rPh>
    <phoneticPr fontId="1"/>
  </si>
  <si>
    <t>確認番号</t>
    <rPh sb="0" eb="2">
      <t>カクニン</t>
    </rPh>
    <rPh sb="2" eb="4">
      <t>バンゴウ</t>
    </rPh>
    <phoneticPr fontId="1"/>
  </si>
  <si>
    <t>第　　　　　　　　　　　号</t>
    <phoneticPr fontId="1"/>
  </si>
  <si>
    <t>（付近見取図・配置図・平面図・縦断図）　設計　・　竣工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</si>
</sst>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theme="4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5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4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4" fillId="0" borderId="6" xfId="0" applyFont="1" applyBorder="1" applyAlignment="1">
      <alignment vertical="top" wrapText="1"/>
    </xf>
    <xf numFmtId="0" fontId="2" fillId="0" borderId="26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textRotation="255"/>
    </xf>
    <xf numFmtId="0" fontId="9" fillId="0" borderId="0" xfId="0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8" xfId="0" applyFont="1" applyBorder="1">
      <alignment vertical="center"/>
    </xf>
    <xf numFmtId="0" fontId="7" fillId="0" borderId="18" xfId="0" applyFont="1" applyBorder="1" applyAlignment="1">
      <alignment vertical="center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10" fillId="0" borderId="31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37" xfId="0" applyFont="1" applyBorder="1" applyAlignment="1">
      <alignment vertical="top" wrapText="1"/>
    </xf>
    <xf numFmtId="0" fontId="4" fillId="0" borderId="2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2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16" fillId="0" borderId="0" xfId="0" applyFont="1">
      <alignment vertical="center"/>
    </xf>
    <xf numFmtId="0" fontId="4" fillId="0" borderId="25" xfId="0" applyFont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2" fillId="0" borderId="18" xfId="0" applyFont="1" applyBorder="1" applyAlignment="1">
      <alignment vertical="center" textRotation="255"/>
    </xf>
    <xf numFmtId="0" fontId="2" fillId="0" borderId="24" xfId="0" applyFont="1" applyBorder="1" applyAlignment="1">
      <alignment vertical="center" textRotation="255"/>
    </xf>
    <xf numFmtId="0" fontId="2" fillId="0" borderId="25" xfId="0" applyFont="1" applyBorder="1" applyAlignment="1">
      <alignment vertical="center" textRotation="255"/>
    </xf>
    <xf numFmtId="0" fontId="19" fillId="0" borderId="26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top" wrapText="1"/>
    </xf>
    <xf numFmtId="0" fontId="2" fillId="0" borderId="46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3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37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8" xfId="0" applyFont="1" applyBorder="1">
      <alignment vertical="center"/>
    </xf>
    <xf numFmtId="0" fontId="4" fillId="0" borderId="2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6" xfId="0" applyFont="1" applyBorder="1" applyAlignment="1">
      <alignment vertical="top" wrapText="1"/>
    </xf>
    <xf numFmtId="0" fontId="4" fillId="0" borderId="33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23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8" fillId="0" borderId="31" xfId="0" applyFont="1" applyBorder="1" applyAlignment="1">
      <alignment vertical="center" shrinkToFit="1"/>
    </xf>
    <xf numFmtId="0" fontId="4" fillId="0" borderId="29" xfId="0" applyFont="1" applyBorder="1">
      <alignment vertical="center"/>
    </xf>
    <xf numFmtId="0" fontId="13" fillId="0" borderId="3" xfId="0" applyFont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2" fillId="0" borderId="55" xfId="0" applyFont="1" applyBorder="1">
      <alignment vertical="center"/>
    </xf>
    <xf numFmtId="0" fontId="4" fillId="0" borderId="39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5" xfId="0" applyFont="1" applyBorder="1" applyAlignment="1">
      <alignment horizontal="center" vertical="top" wrapText="1"/>
    </xf>
    <xf numFmtId="0" fontId="2" fillId="0" borderId="40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8" fillId="0" borderId="39" xfId="0" applyFont="1" applyBorder="1" applyAlignment="1">
      <alignment vertical="center" shrinkToFit="1"/>
    </xf>
    <xf numFmtId="0" fontId="2" fillId="0" borderId="67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8" fillId="0" borderId="37" xfId="0" applyFont="1" applyBorder="1" applyAlignment="1">
      <alignment vertical="center" shrinkToFit="1"/>
    </xf>
    <xf numFmtId="0" fontId="10" fillId="0" borderId="7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70" xfId="0" applyFont="1" applyBorder="1" applyAlignment="1">
      <alignment vertical="top" wrapText="1"/>
    </xf>
    <xf numFmtId="0" fontId="2" fillId="0" borderId="38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50" xfId="0" applyFont="1" applyBorder="1" applyAlignment="1">
      <alignment vertical="top" wrapText="1"/>
    </xf>
    <xf numFmtId="0" fontId="10" fillId="0" borderId="38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2" fillId="0" borderId="33" xfId="0" applyFont="1" applyBorder="1" applyAlignment="1">
      <alignment vertical="top" wrapText="1"/>
    </xf>
    <xf numFmtId="0" fontId="10" fillId="0" borderId="74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2" fillId="0" borderId="38" xfId="0" applyFont="1" applyBorder="1" applyAlignment="1">
      <alignment vertical="top" wrapText="1"/>
    </xf>
    <xf numFmtId="0" fontId="2" fillId="0" borderId="74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left" vertical="center"/>
    </xf>
    <xf numFmtId="0" fontId="25" fillId="0" borderId="77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center" vertical="center" textRotation="255" readingOrder="2"/>
    </xf>
    <xf numFmtId="0" fontId="13" fillId="0" borderId="2" xfId="0" applyFont="1" applyBorder="1" applyAlignment="1">
      <alignment horizontal="center" vertical="center" textRotation="255" readingOrder="2"/>
    </xf>
    <xf numFmtId="0" fontId="13" fillId="0" borderId="4" xfId="0" applyFont="1" applyBorder="1" applyAlignment="1">
      <alignment horizontal="center" vertical="center" textRotation="255" readingOrder="2"/>
    </xf>
    <xf numFmtId="0" fontId="13" fillId="0" borderId="5" xfId="0" applyFont="1" applyBorder="1" applyAlignment="1">
      <alignment horizontal="center" vertical="center" textRotation="255" readingOrder="2"/>
    </xf>
    <xf numFmtId="0" fontId="13" fillId="0" borderId="0" xfId="0" applyFont="1" applyBorder="1" applyAlignment="1">
      <alignment horizontal="center" vertical="center" textRotation="255" readingOrder="2"/>
    </xf>
    <xf numFmtId="0" fontId="13" fillId="0" borderId="6" xfId="0" applyFont="1" applyBorder="1" applyAlignment="1">
      <alignment horizontal="center" vertical="center" textRotation="255" readingOrder="2"/>
    </xf>
    <xf numFmtId="0" fontId="13" fillId="0" borderId="7" xfId="0" applyFont="1" applyBorder="1" applyAlignment="1">
      <alignment horizontal="center" vertical="center" textRotation="255" readingOrder="2"/>
    </xf>
    <xf numFmtId="0" fontId="13" fillId="0" borderId="8" xfId="0" applyFont="1" applyBorder="1" applyAlignment="1">
      <alignment horizontal="center" vertical="center" textRotation="255" readingOrder="2"/>
    </xf>
    <xf numFmtId="0" fontId="13" fillId="0" borderId="9" xfId="0" applyFont="1" applyBorder="1" applyAlignment="1">
      <alignment horizontal="center" vertical="center" textRotation="255" readingOrder="2"/>
    </xf>
    <xf numFmtId="0" fontId="8" fillId="0" borderId="3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distributed" vertical="center" shrinkToFit="1"/>
    </xf>
    <xf numFmtId="0" fontId="8" fillId="0" borderId="47" xfId="0" applyFont="1" applyBorder="1" applyAlignment="1">
      <alignment horizontal="distributed" vertical="center" shrinkToFit="1"/>
    </xf>
    <xf numFmtId="0" fontId="8" fillId="0" borderId="48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 shrinkToFit="1"/>
    </xf>
    <xf numFmtId="0" fontId="8" fillId="0" borderId="9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distributed" vertical="center" wrapText="1" shrinkToFit="1"/>
    </xf>
    <xf numFmtId="0" fontId="8" fillId="0" borderId="2" xfId="0" applyFont="1" applyBorder="1" applyAlignment="1">
      <alignment horizontal="distributed" vertical="center" wrapText="1" shrinkToFit="1"/>
    </xf>
    <xf numFmtId="0" fontId="8" fillId="0" borderId="4" xfId="0" applyFont="1" applyBorder="1" applyAlignment="1">
      <alignment horizontal="distributed" vertical="center" wrapText="1" shrinkToFit="1"/>
    </xf>
    <xf numFmtId="0" fontId="8" fillId="0" borderId="7" xfId="0" applyFont="1" applyBorder="1" applyAlignment="1">
      <alignment horizontal="distributed" vertical="center" wrapText="1" shrinkToFit="1"/>
    </xf>
    <xf numFmtId="0" fontId="8" fillId="0" borderId="8" xfId="0" applyFont="1" applyBorder="1" applyAlignment="1">
      <alignment horizontal="distributed" vertical="center" wrapText="1" shrinkToFit="1"/>
    </xf>
    <xf numFmtId="0" fontId="8" fillId="0" borderId="9" xfId="0" applyFont="1" applyBorder="1" applyAlignment="1">
      <alignment horizontal="distributed" vertical="center" wrapText="1" shrinkToFit="1"/>
    </xf>
    <xf numFmtId="0" fontId="4" fillId="0" borderId="22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12" fillId="0" borderId="21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distributed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4" xfId="0" applyFont="1" applyBorder="1" applyAlignment="1">
      <alignment horizontal="distributed" vertical="center" wrapText="1" shrinkToFit="1"/>
    </xf>
    <xf numFmtId="0" fontId="4" fillId="0" borderId="18" xfId="0" applyFont="1" applyBorder="1" applyAlignment="1">
      <alignment horizontal="distributed" vertical="center" wrapText="1" shrinkToFit="1"/>
    </xf>
    <xf numFmtId="0" fontId="4" fillId="0" borderId="0" xfId="0" applyFont="1" applyBorder="1" applyAlignment="1">
      <alignment horizontal="distributed" vertical="center" wrapText="1" shrinkToFit="1"/>
    </xf>
    <xf numFmtId="0" fontId="4" fillId="0" borderId="6" xfId="0" applyFont="1" applyBorder="1" applyAlignment="1">
      <alignment horizontal="distributed" vertical="center" wrapText="1" shrinkToFit="1"/>
    </xf>
    <xf numFmtId="0" fontId="4" fillId="0" borderId="20" xfId="0" applyFont="1" applyBorder="1" applyAlignment="1">
      <alignment horizontal="distributed" vertical="center" wrapText="1" shrinkToFit="1"/>
    </xf>
    <xf numFmtId="0" fontId="4" fillId="0" borderId="8" xfId="0" applyFont="1" applyBorder="1" applyAlignment="1">
      <alignment horizontal="distributed" vertical="center" wrapText="1" shrinkToFit="1"/>
    </xf>
    <xf numFmtId="0" fontId="4" fillId="0" borderId="9" xfId="0" applyFont="1" applyBorder="1" applyAlignment="1">
      <alignment horizontal="distributed" vertical="center" wrapText="1" shrinkToFit="1"/>
    </xf>
    <xf numFmtId="0" fontId="4" fillId="0" borderId="18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8" fillId="0" borderId="3" xfId="0" applyFont="1" applyBorder="1" applyAlignment="1">
      <alignment horizontal="left" vertical="center" indent="1" shrinkToFit="1"/>
    </xf>
    <xf numFmtId="0" fontId="8" fillId="0" borderId="2" xfId="0" applyFont="1" applyBorder="1" applyAlignment="1">
      <alignment horizontal="left" vertical="center" indent="1" shrinkToFit="1"/>
    </xf>
    <xf numFmtId="0" fontId="8" fillId="0" borderId="4" xfId="0" applyFont="1" applyBorder="1" applyAlignment="1">
      <alignment horizontal="left" vertical="center" indent="1" shrinkToFit="1"/>
    </xf>
    <xf numFmtId="0" fontId="8" fillId="0" borderId="36" xfId="0" applyFont="1" applyBorder="1" applyAlignment="1">
      <alignment horizontal="left" vertical="center" indent="1" shrinkToFit="1"/>
    </xf>
    <xf numFmtId="0" fontId="8" fillId="0" borderId="37" xfId="0" applyFont="1" applyBorder="1" applyAlignment="1">
      <alignment horizontal="left" vertical="center" indent="1" shrinkToFit="1"/>
    </xf>
    <xf numFmtId="0" fontId="8" fillId="0" borderId="61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 wrapText="1" readingOrder="2"/>
    </xf>
    <xf numFmtId="0" fontId="4" fillId="0" borderId="4" xfId="0" applyFont="1" applyBorder="1" applyAlignment="1">
      <alignment horizontal="center" vertical="center" textRotation="255" wrapText="1" readingOrder="2"/>
    </xf>
    <xf numFmtId="0" fontId="4" fillId="0" borderId="5" xfId="0" applyFont="1" applyBorder="1" applyAlignment="1">
      <alignment horizontal="center" vertical="center" textRotation="255" wrapText="1" readingOrder="2"/>
    </xf>
    <xf numFmtId="0" fontId="4" fillId="0" borderId="6" xfId="0" applyFont="1" applyBorder="1" applyAlignment="1">
      <alignment horizontal="center" vertical="center" textRotation="255" wrapText="1" readingOrder="2"/>
    </xf>
    <xf numFmtId="0" fontId="4" fillId="0" borderId="7" xfId="0" applyFont="1" applyBorder="1" applyAlignment="1">
      <alignment horizontal="center" vertical="center" textRotation="255" wrapText="1" readingOrder="2"/>
    </xf>
    <xf numFmtId="0" fontId="4" fillId="0" borderId="9" xfId="0" applyFont="1" applyBorder="1" applyAlignment="1">
      <alignment horizontal="center" vertical="center" textRotation="255" wrapText="1" readingOrder="2"/>
    </xf>
    <xf numFmtId="0" fontId="12" fillId="0" borderId="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indent="1" shrinkToFit="1"/>
    </xf>
    <xf numFmtId="0" fontId="8" fillId="0" borderId="0" xfId="0" applyFont="1" applyBorder="1" applyAlignment="1">
      <alignment horizontal="left" vertical="center" indent="1" shrinkToFit="1"/>
    </xf>
    <xf numFmtId="0" fontId="8" fillId="0" borderId="6" xfId="0" applyFont="1" applyBorder="1" applyAlignment="1">
      <alignment horizontal="left" vertical="center" indent="1" shrinkToFit="1"/>
    </xf>
    <xf numFmtId="0" fontId="8" fillId="0" borderId="7" xfId="0" applyFont="1" applyBorder="1" applyAlignment="1">
      <alignment horizontal="left" vertical="center" indent="1" shrinkToFit="1"/>
    </xf>
    <xf numFmtId="0" fontId="8" fillId="0" borderId="8" xfId="0" applyFont="1" applyBorder="1" applyAlignment="1">
      <alignment horizontal="left" vertical="center" indent="1" shrinkToFit="1"/>
    </xf>
    <xf numFmtId="0" fontId="8" fillId="0" borderId="9" xfId="0" applyFont="1" applyBorder="1" applyAlignment="1">
      <alignment horizontal="left" vertical="center" indent="1" shrinkToFit="1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shrinkToFit="1"/>
    </xf>
    <xf numFmtId="0" fontId="11" fillId="3" borderId="25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left" vertical="center" indent="1" shrinkToFit="1"/>
    </xf>
    <xf numFmtId="0" fontId="8" fillId="0" borderId="41" xfId="0" applyFont="1" applyBorder="1" applyAlignment="1">
      <alignment horizontal="left" vertical="center" indent="1" shrinkToFit="1"/>
    </xf>
    <xf numFmtId="0" fontId="8" fillId="0" borderId="42" xfId="0" applyFont="1" applyBorder="1" applyAlignment="1">
      <alignment horizontal="left" vertical="center" indent="1" shrinkToFit="1"/>
    </xf>
    <xf numFmtId="0" fontId="4" fillId="0" borderId="25" xfId="0" applyFont="1" applyBorder="1" applyAlignment="1">
      <alignment horizontal="distributed" vertical="center" indent="1"/>
    </xf>
    <xf numFmtId="0" fontId="8" fillId="0" borderId="1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center" indent="1" shrinkToFit="1"/>
    </xf>
    <xf numFmtId="0" fontId="8" fillId="0" borderId="31" xfId="0" applyFont="1" applyBorder="1" applyAlignment="1">
      <alignment horizontal="left" vertical="center" indent="1" shrinkToFit="1"/>
    </xf>
    <xf numFmtId="0" fontId="8" fillId="0" borderId="34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distributed" vertical="center" indent="1"/>
    </xf>
    <xf numFmtId="0" fontId="4" fillId="0" borderId="31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left" vertical="center" indent="1" shrinkToFit="1"/>
    </xf>
    <xf numFmtId="0" fontId="4" fillId="0" borderId="29" xfId="0" applyFont="1" applyBorder="1" applyAlignment="1">
      <alignment horizontal="distributed" vertical="center" indent="1"/>
    </xf>
    <xf numFmtId="0" fontId="5" fillId="2" borderId="4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left" vertical="center" indent="1" shrinkToFit="1"/>
    </xf>
    <xf numFmtId="0" fontId="5" fillId="0" borderId="7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73" xfId="0" applyFont="1" applyBorder="1" applyAlignment="1">
      <alignment horizontal="left" vertical="center" indent="1" shrinkToFit="1"/>
    </xf>
    <xf numFmtId="0" fontId="8" fillId="0" borderId="33" xfId="0" applyFont="1" applyBorder="1" applyAlignment="1">
      <alignment horizontal="left" vertical="center" indent="1" shrinkToFit="1"/>
    </xf>
    <xf numFmtId="0" fontId="8" fillId="0" borderId="74" xfId="0" applyFont="1" applyBorder="1" applyAlignment="1">
      <alignment horizontal="left" vertical="center" indent="1" shrinkToFit="1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 shrinkToFit="1"/>
    </xf>
    <xf numFmtId="0" fontId="24" fillId="2" borderId="44" xfId="0" applyFont="1" applyFill="1" applyBorder="1" applyAlignment="1">
      <alignment horizontal="center" vertical="center" shrinkToFit="1"/>
    </xf>
    <xf numFmtId="0" fontId="24" fillId="2" borderId="63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2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173040</xdr:colOff>
      <xdr:row>2</xdr:row>
      <xdr:rowOff>88159</xdr:rowOff>
    </xdr:from>
    <xdr:to>
      <xdr:col>5</xdr:col>
      <xdr:colOff>63498</xdr:colOff>
      <xdr:row>5</xdr:row>
      <xdr:rowOff>142137</xdr:rowOff>
    </xdr:to>
    <xdr:grpSp>
      <xdr:nvGrpSpPr>
        <xdr:cNvPr id="15" name="グループ化 14"/>
        <xdr:cNvGrpSpPr/>
      </xdr:nvGrpSpPr>
      <xdr:grpSpPr>
        <a:xfrm>
          <a:off x="287340" y="545359"/>
          <a:ext cx="490533" cy="739778"/>
          <a:chOff x="927100" y="620713"/>
          <a:chExt cx="774700" cy="1143000"/>
        </a:xfrm>
      </xdr:grpSpPr>
      <xdr:sp macro="" textlink="">
        <xdr:nvSpPr>
          <xdr:cNvPr id="16" name="円/楕円 15"/>
          <xdr:cNvSpPr/>
        </xdr:nvSpPr>
        <xdr:spPr>
          <a:xfrm>
            <a:off x="1182688" y="1012825"/>
            <a:ext cx="254000" cy="250825"/>
          </a:xfrm>
          <a:prstGeom prst="ellipse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円/楕円 16"/>
          <xdr:cNvSpPr/>
        </xdr:nvSpPr>
        <xdr:spPr>
          <a:xfrm>
            <a:off x="1049338" y="869949"/>
            <a:ext cx="530225" cy="546100"/>
          </a:xfrm>
          <a:prstGeom prst="ellipse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/>
          <xdr:cNvCxnSpPr/>
        </xdr:nvCxnSpPr>
        <xdr:spPr>
          <a:xfrm>
            <a:off x="927100" y="1147763"/>
            <a:ext cx="774700" cy="9525"/>
          </a:xfrm>
          <a:prstGeom prst="line">
            <a:avLst/>
          </a:prstGeom>
          <a:ln w="63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直線矢印コネクタ 18"/>
          <xdr:cNvCxnSpPr/>
        </xdr:nvCxnSpPr>
        <xdr:spPr>
          <a:xfrm flipH="1" flipV="1">
            <a:off x="1295400" y="620713"/>
            <a:ext cx="9525" cy="1143000"/>
          </a:xfrm>
          <a:prstGeom prst="straightConnector1">
            <a:avLst/>
          </a:prstGeom>
          <a:ln w="635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59</xdr:col>
      <xdr:colOff>0</xdr:colOff>
      <xdr:row>59</xdr:row>
      <xdr:rowOff>28575</xdr:rowOff>
    </xdr:from>
    <xdr:to>
      <xdr:col>74</xdr:col>
      <xdr:colOff>95249</xdr:colOff>
      <xdr:row>63</xdr:row>
      <xdr:rowOff>218239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13525500"/>
          <a:ext cx="3095624" cy="1104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38100</xdr:colOff>
      <xdr:row>12</xdr:row>
      <xdr:rowOff>114300</xdr:rowOff>
    </xdr:from>
    <xdr:to>
      <xdr:col>64</xdr:col>
      <xdr:colOff>180975</xdr:colOff>
      <xdr:row>17</xdr:row>
      <xdr:rowOff>0</xdr:rowOff>
    </xdr:to>
    <xdr:sp macro="" textlink="">
      <xdr:nvSpPr>
        <xdr:cNvPr id="2" name="四角形吹き出し 1"/>
        <xdr:cNvSpPr/>
      </xdr:nvSpPr>
      <xdr:spPr>
        <a:xfrm>
          <a:off x="9151620" y="1973580"/>
          <a:ext cx="2337435" cy="838200"/>
        </a:xfrm>
        <a:prstGeom prst="wedgeRectCallout">
          <a:avLst>
            <a:gd name="adj1" fmla="val -22386"/>
            <a:gd name="adj2" fmla="val -103410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85"/>
  <sheetViews>
    <sheetView tabSelected="1" view="pageBreakPreview" topLeftCell="B1" zoomScaleNormal="100" zoomScaleSheetLayoutView="100" workbookViewId="0">
      <selection activeCell="U5" sqref="U5"/>
    </sheetView>
  </sheetViews>
  <sheetFormatPr defaultColWidth="9" defaultRowHeight="13.5" x14ac:dyDescent="0.15"/>
  <cols>
    <col min="1" max="1" width="9" style="1" hidden="1" customWidth="1"/>
    <col min="2" max="2" width="1.5" style="1" customWidth="1"/>
    <col min="3" max="6" width="2.625" style="1" customWidth="1"/>
    <col min="7" max="7" width="2.75" style="1" customWidth="1"/>
    <col min="8" max="143" width="2.625" style="1" customWidth="1"/>
    <col min="144" max="16384" width="9" style="1"/>
  </cols>
  <sheetData>
    <row r="1" spans="2:98" s="6" customFormat="1" ht="18" customHeight="1" x14ac:dyDescent="0.15">
      <c r="C1" s="107"/>
      <c r="D1" s="45"/>
      <c r="E1" s="45"/>
      <c r="F1" s="45"/>
      <c r="G1" s="45"/>
      <c r="H1" s="45"/>
      <c r="I1" s="45"/>
      <c r="J1" s="45"/>
      <c r="K1" s="45"/>
      <c r="L1" s="45"/>
      <c r="M1" s="45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"/>
      <c r="AR1" s="10"/>
      <c r="AS1" s="45"/>
      <c r="AT1" s="45"/>
      <c r="AU1" s="45"/>
      <c r="AV1" s="45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227" t="s">
        <v>73</v>
      </c>
      <c r="CH1" s="227"/>
      <c r="CI1" s="227"/>
      <c r="CJ1" s="227"/>
      <c r="CK1" s="227"/>
      <c r="CL1" s="219" t="s">
        <v>74</v>
      </c>
      <c r="CM1" s="219"/>
      <c r="CN1" s="219"/>
      <c r="CO1" s="219"/>
      <c r="CP1" s="219"/>
      <c r="CQ1" s="219"/>
      <c r="CR1" s="219"/>
      <c r="CS1" s="219"/>
      <c r="CT1" s="220"/>
    </row>
    <row r="2" spans="2:98" s="6" customFormat="1" ht="18" customHeight="1" x14ac:dyDescent="0.15">
      <c r="C2" s="32"/>
      <c r="D2" s="223" t="s">
        <v>18</v>
      </c>
      <c r="E2" s="223"/>
      <c r="F2" s="218"/>
      <c r="G2" s="218"/>
      <c r="H2" s="218"/>
      <c r="I2" s="226" t="s">
        <v>75</v>
      </c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16"/>
      <c r="AH2" s="16"/>
      <c r="AI2" s="16"/>
      <c r="AJ2" s="16"/>
      <c r="AK2" s="16"/>
      <c r="AL2" s="16"/>
      <c r="AM2" s="16"/>
      <c r="AN2" s="16"/>
      <c r="AO2" s="16"/>
      <c r="AP2" s="16"/>
      <c r="AS2" s="9"/>
      <c r="AT2" s="9"/>
      <c r="AU2" s="9"/>
      <c r="AV2" s="9"/>
      <c r="CG2" s="228"/>
      <c r="CH2" s="228"/>
      <c r="CI2" s="228"/>
      <c r="CJ2" s="228"/>
      <c r="CK2" s="228"/>
      <c r="CL2" s="221"/>
      <c r="CM2" s="221"/>
      <c r="CN2" s="221"/>
      <c r="CO2" s="221"/>
      <c r="CP2" s="221"/>
      <c r="CQ2" s="221"/>
      <c r="CR2" s="221"/>
      <c r="CS2" s="221"/>
      <c r="CT2" s="222"/>
    </row>
    <row r="3" spans="2:98" s="6" customFormat="1" ht="18" customHeight="1" x14ac:dyDescent="0.15">
      <c r="C3" s="2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218"/>
      <c r="V3" s="218"/>
      <c r="W3" s="218"/>
      <c r="X3" s="218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31"/>
      <c r="AS3" s="9"/>
      <c r="AT3" s="9"/>
      <c r="AU3" s="9"/>
      <c r="AV3" s="9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12"/>
    </row>
    <row r="4" spans="2:98" s="6" customFormat="1" ht="18" customHeight="1" x14ac:dyDescent="0.15">
      <c r="C4" s="20"/>
      <c r="D4" s="9"/>
      <c r="E4" s="9"/>
      <c r="F4" s="9"/>
      <c r="G4" s="9"/>
      <c r="H4" s="9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31"/>
      <c r="AS4" s="9"/>
      <c r="AT4" s="9"/>
      <c r="AU4" s="9"/>
      <c r="AV4" s="9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12"/>
    </row>
    <row r="5" spans="2:98" s="6" customFormat="1" ht="18" customHeight="1" x14ac:dyDescent="0.15">
      <c r="C5" s="20"/>
      <c r="D5" s="9"/>
      <c r="E5" s="9"/>
      <c r="F5" s="9"/>
      <c r="G5" s="9"/>
      <c r="H5" s="9"/>
      <c r="I5" s="9"/>
      <c r="J5" s="9"/>
      <c r="K5" s="9"/>
      <c r="L5" s="9"/>
      <c r="M5" s="9"/>
      <c r="N5" s="16"/>
      <c r="O5" s="16"/>
      <c r="P5" s="16"/>
      <c r="Q5" s="16"/>
      <c r="R5" s="16"/>
      <c r="S5" s="16"/>
      <c r="T5" s="16"/>
      <c r="U5" s="218"/>
      <c r="V5" s="218"/>
      <c r="W5" s="218"/>
      <c r="X5" s="218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31"/>
      <c r="AS5" s="9"/>
      <c r="AT5" s="9"/>
      <c r="AU5" s="9"/>
      <c r="AV5" s="9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12"/>
    </row>
    <row r="6" spans="2:98" s="6" customFormat="1" ht="18" customHeight="1" x14ac:dyDescent="0.15">
      <c r="C6" s="32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31"/>
      <c r="AS6" s="9"/>
      <c r="AT6" s="9"/>
      <c r="AU6" s="9"/>
      <c r="AV6" s="9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12"/>
    </row>
    <row r="7" spans="2:98" ht="18" customHeight="1" x14ac:dyDescent="0.15">
      <c r="B7" s="6"/>
      <c r="C7" s="32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31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31"/>
      <c r="CT7" s="12"/>
    </row>
    <row r="8" spans="2:98" ht="18" customHeight="1" x14ac:dyDescent="0.15">
      <c r="B8" s="6"/>
      <c r="C8" s="20"/>
      <c r="D8" s="9"/>
      <c r="E8" s="9"/>
      <c r="F8" s="9"/>
      <c r="G8" s="9"/>
      <c r="H8" s="9"/>
      <c r="I8" s="9"/>
      <c r="J8" s="9"/>
      <c r="K8" s="9"/>
      <c r="L8" s="9"/>
      <c r="M8" s="9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12"/>
    </row>
    <row r="9" spans="2:98" ht="18" customHeight="1" x14ac:dyDescent="0.15">
      <c r="B9" s="6"/>
      <c r="C9" s="32"/>
      <c r="D9" s="223"/>
      <c r="E9" s="223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12"/>
    </row>
    <row r="10" spans="2:98" ht="18" customHeight="1" x14ac:dyDescent="0.15">
      <c r="B10" s="6"/>
      <c r="C10" s="2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218"/>
      <c r="V10" s="218"/>
      <c r="W10" s="218"/>
      <c r="X10" s="218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31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12"/>
    </row>
    <row r="11" spans="2:98" ht="18" customHeight="1" x14ac:dyDescent="0.15">
      <c r="B11" s="6"/>
      <c r="C11" s="2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218"/>
      <c r="V11" s="218"/>
      <c r="W11" s="218"/>
      <c r="X11" s="218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31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12"/>
    </row>
    <row r="12" spans="2:98" ht="18" customHeight="1" x14ac:dyDescent="0.15">
      <c r="B12" s="6"/>
      <c r="C12" s="2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218"/>
      <c r="V12" s="218"/>
      <c r="W12" s="218"/>
      <c r="X12" s="218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31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12"/>
    </row>
    <row r="13" spans="2:98" ht="18" customHeight="1" x14ac:dyDescent="0.15">
      <c r="B13" s="6"/>
      <c r="C13" s="2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218"/>
      <c r="V13" s="218"/>
      <c r="W13" s="218"/>
      <c r="X13" s="218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31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12"/>
    </row>
    <row r="14" spans="2:98" ht="18" customHeight="1" x14ac:dyDescent="0.15">
      <c r="B14" s="6"/>
      <c r="C14" s="20"/>
      <c r="D14" s="9"/>
      <c r="E14" s="9"/>
      <c r="F14" s="9"/>
      <c r="G14" s="9"/>
      <c r="H14" s="9"/>
      <c r="I14" s="9"/>
      <c r="J14" s="9"/>
      <c r="K14" s="9"/>
      <c r="L14" s="9"/>
      <c r="M14" s="9"/>
      <c r="N14" s="16"/>
      <c r="O14" s="16"/>
      <c r="P14" s="16"/>
      <c r="Q14" s="16"/>
      <c r="R14" s="16"/>
      <c r="S14" s="16"/>
      <c r="T14" s="16"/>
      <c r="U14" s="218"/>
      <c r="V14" s="218"/>
      <c r="W14" s="218"/>
      <c r="X14" s="218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31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12"/>
    </row>
    <row r="15" spans="2:98" ht="18" customHeight="1" x14ac:dyDescent="0.15">
      <c r="B15" s="6"/>
      <c r="C15" s="20"/>
      <c r="D15" s="9"/>
      <c r="E15" s="9"/>
      <c r="F15" s="9"/>
      <c r="G15" s="9"/>
      <c r="H15" s="9"/>
      <c r="I15" s="9"/>
      <c r="J15" s="9"/>
      <c r="K15" s="9"/>
      <c r="L15" s="9"/>
      <c r="M15" s="9"/>
      <c r="N15" s="16"/>
      <c r="O15" s="16"/>
      <c r="P15" s="16"/>
      <c r="Q15" s="16"/>
      <c r="R15" s="16"/>
      <c r="S15" s="16"/>
      <c r="T15" s="16"/>
      <c r="U15" s="218"/>
      <c r="V15" s="218"/>
      <c r="W15" s="218"/>
      <c r="X15" s="218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31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12"/>
    </row>
    <row r="16" spans="2:98" ht="18" customHeight="1" x14ac:dyDescent="0.15">
      <c r="B16" s="6"/>
      <c r="C16" s="32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31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12"/>
    </row>
    <row r="17" spans="2:98" ht="18" customHeight="1" x14ac:dyDescent="0.15">
      <c r="B17" s="6"/>
      <c r="C17" s="32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31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12"/>
    </row>
    <row r="18" spans="2:98" ht="18" customHeight="1" x14ac:dyDescent="0.15">
      <c r="B18" s="6"/>
      <c r="C18" s="32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31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12"/>
    </row>
    <row r="19" spans="2:98" ht="18" customHeight="1" x14ac:dyDescent="0.15">
      <c r="B19" s="6"/>
      <c r="C19" s="3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7"/>
      <c r="AK19" s="27"/>
      <c r="AL19" s="27"/>
      <c r="AM19" s="27"/>
      <c r="AN19" s="27"/>
      <c r="AO19" s="27"/>
      <c r="AP19" s="27"/>
      <c r="AQ19" s="31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12"/>
    </row>
    <row r="20" spans="2:98" ht="18" customHeight="1" x14ac:dyDescent="0.15">
      <c r="B20" s="6"/>
      <c r="C20" s="3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7"/>
      <c r="AK20" s="27"/>
      <c r="AL20" s="27"/>
      <c r="AM20" s="27"/>
      <c r="AN20" s="27"/>
      <c r="AO20" s="27"/>
      <c r="AP20" s="27"/>
      <c r="AQ20" s="31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12"/>
    </row>
    <row r="21" spans="2:98" ht="18" customHeight="1" x14ac:dyDescent="0.15">
      <c r="B21" s="6"/>
      <c r="C21" s="3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8"/>
      <c r="AN21" s="28"/>
      <c r="AO21" s="28"/>
      <c r="AP21" s="28"/>
      <c r="AQ21" s="31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12"/>
    </row>
    <row r="22" spans="2:98" ht="17.25" customHeight="1" x14ac:dyDescent="0.15">
      <c r="B22" s="6"/>
      <c r="C22" s="34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12"/>
    </row>
    <row r="23" spans="2:98" ht="18" customHeight="1" x14ac:dyDescent="0.15">
      <c r="B23" s="6"/>
      <c r="C23" s="3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31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12"/>
    </row>
    <row r="24" spans="2:98" ht="18" customHeight="1" x14ac:dyDescent="0.15">
      <c r="B24" s="6"/>
      <c r="C24" s="33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31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12"/>
    </row>
    <row r="25" spans="2:98" ht="18.75" customHeight="1" x14ac:dyDescent="0.15">
      <c r="B25" s="6"/>
      <c r="C25" s="3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31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12"/>
    </row>
    <row r="26" spans="2:98" ht="18.75" customHeight="1" x14ac:dyDescent="0.15">
      <c r="B26" s="6"/>
      <c r="C26" s="33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7"/>
      <c r="AK26" s="27"/>
      <c r="AL26" s="27"/>
      <c r="AM26" s="27"/>
      <c r="AN26" s="27"/>
      <c r="AO26" s="27"/>
      <c r="AP26" s="27"/>
      <c r="AQ26" s="31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12"/>
    </row>
    <row r="27" spans="2:98" ht="18.75" customHeight="1" x14ac:dyDescent="0.15">
      <c r="B27" s="6"/>
      <c r="C27" s="33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7"/>
      <c r="AK27" s="27"/>
      <c r="AL27" s="27"/>
      <c r="AM27" s="27"/>
      <c r="AN27" s="27"/>
      <c r="AO27" s="27"/>
      <c r="AP27" s="27"/>
      <c r="AQ27" s="31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12"/>
    </row>
    <row r="28" spans="2:98" ht="18" customHeight="1" x14ac:dyDescent="0.15">
      <c r="B28" s="6"/>
      <c r="C28" s="33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  <c r="AK28" s="27"/>
      <c r="AL28" s="27"/>
      <c r="AM28" s="27"/>
      <c r="AN28" s="27"/>
      <c r="AO28" s="27"/>
      <c r="AP28" s="27"/>
      <c r="AQ28" s="31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12"/>
    </row>
    <row r="29" spans="2:98" ht="18" customHeight="1" x14ac:dyDescent="0.15">
      <c r="B29" s="6"/>
      <c r="C29" s="32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31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12"/>
    </row>
    <row r="30" spans="2:98" ht="18" customHeight="1" x14ac:dyDescent="0.15">
      <c r="B30" s="6"/>
      <c r="C30" s="33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31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12"/>
    </row>
    <row r="31" spans="2:98" ht="18" customHeight="1" x14ac:dyDescent="0.15">
      <c r="B31" s="6"/>
      <c r="C31" s="2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12"/>
    </row>
    <row r="32" spans="2:98" ht="18" customHeight="1" x14ac:dyDescent="0.15">
      <c r="B32" s="6"/>
      <c r="C32" s="2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12"/>
    </row>
    <row r="33" spans="2:98" ht="18" customHeight="1" x14ac:dyDescent="0.15">
      <c r="B33" s="6"/>
      <c r="C33" s="20"/>
      <c r="D33" s="9"/>
      <c r="E33" s="9"/>
      <c r="F33" s="9"/>
      <c r="G33" s="9"/>
      <c r="H33" s="9"/>
      <c r="I33" s="9"/>
      <c r="J33" s="9"/>
      <c r="K33" s="9"/>
      <c r="L33" s="9"/>
      <c r="M33" s="9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16"/>
      <c r="AK33" s="16"/>
      <c r="AL33" s="16"/>
      <c r="AM33" s="16"/>
      <c r="AN33" s="16"/>
      <c r="AO33" s="16"/>
      <c r="AP33" s="1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12"/>
    </row>
    <row r="34" spans="2:98" ht="18" customHeight="1" x14ac:dyDescent="0.15">
      <c r="B34" s="6"/>
      <c r="C34" s="20"/>
      <c r="D34" s="9"/>
      <c r="E34" s="9"/>
      <c r="F34" s="9"/>
      <c r="G34" s="9"/>
      <c r="H34" s="9"/>
      <c r="I34" s="9"/>
      <c r="J34" s="9"/>
      <c r="K34" s="9"/>
      <c r="L34" s="9"/>
      <c r="M34" s="9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16"/>
      <c r="AK34" s="16"/>
      <c r="AL34" s="16"/>
      <c r="AM34" s="16"/>
      <c r="AN34" s="16"/>
      <c r="AO34" s="16"/>
      <c r="AP34" s="1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12"/>
    </row>
    <row r="35" spans="2:98" ht="18" customHeight="1" x14ac:dyDescent="0.15">
      <c r="B35" s="6"/>
      <c r="C35" s="20"/>
      <c r="D35" s="9"/>
      <c r="E35" s="9"/>
      <c r="F35" s="9"/>
      <c r="G35" s="9"/>
      <c r="H35" s="9"/>
      <c r="I35" s="9"/>
      <c r="J35" s="9"/>
      <c r="K35" s="9"/>
      <c r="L35" s="9"/>
      <c r="M35" s="9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16"/>
      <c r="AK35" s="16"/>
      <c r="AL35" s="16"/>
      <c r="AM35" s="16"/>
      <c r="AN35" s="16"/>
      <c r="AO35" s="16"/>
      <c r="AP35" s="1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12"/>
    </row>
    <row r="36" spans="2:98" ht="18" customHeight="1" x14ac:dyDescent="0.15">
      <c r="B36" s="6"/>
      <c r="C36" s="20"/>
      <c r="D36" s="9"/>
      <c r="E36" s="9"/>
      <c r="F36" s="9"/>
      <c r="G36" s="9"/>
      <c r="H36" s="9"/>
      <c r="I36" s="9"/>
      <c r="J36" s="9"/>
      <c r="K36" s="9"/>
      <c r="L36" s="9"/>
      <c r="M36" s="9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16"/>
      <c r="AK36" s="16"/>
      <c r="AL36" s="16"/>
      <c r="AM36" s="16"/>
      <c r="AN36" s="16"/>
      <c r="AO36" s="16"/>
      <c r="AP36" s="1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12"/>
    </row>
    <row r="37" spans="2:98" ht="18" customHeight="1" x14ac:dyDescent="0.15">
      <c r="B37" s="6"/>
      <c r="C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16"/>
      <c r="AK37" s="16"/>
      <c r="AL37" s="16"/>
      <c r="AM37" s="16"/>
      <c r="AN37" s="16"/>
      <c r="AO37" s="16"/>
      <c r="AP37" s="1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12"/>
    </row>
    <row r="38" spans="2:98" ht="18" customHeight="1" x14ac:dyDescent="0.15">
      <c r="B38" s="6"/>
      <c r="C38" s="20"/>
      <c r="D38" s="9"/>
      <c r="E38" s="9"/>
      <c r="F38" s="9"/>
      <c r="G38" s="9"/>
      <c r="H38" s="9"/>
      <c r="I38" s="9"/>
      <c r="J38" s="9"/>
      <c r="K38" s="9"/>
      <c r="L38" s="9"/>
      <c r="M38" s="9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6"/>
      <c r="AK38" s="16"/>
      <c r="AL38" s="16"/>
      <c r="AM38" s="16"/>
      <c r="AN38" s="16"/>
      <c r="AO38" s="16"/>
      <c r="AP38" s="1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12"/>
    </row>
    <row r="39" spans="2:98" ht="18" customHeight="1" x14ac:dyDescent="0.15">
      <c r="B39" s="6"/>
      <c r="C39" s="20"/>
      <c r="D39" s="9"/>
      <c r="E39" s="9"/>
      <c r="F39" s="9"/>
      <c r="G39" s="9"/>
      <c r="H39" s="9"/>
      <c r="I39" s="9"/>
      <c r="J39" s="9"/>
      <c r="K39" s="9"/>
      <c r="L39" s="9"/>
      <c r="M39" s="9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16"/>
      <c r="AK39" s="16"/>
      <c r="AL39" s="16"/>
      <c r="AM39" s="16"/>
      <c r="AN39" s="16"/>
      <c r="AO39" s="16"/>
      <c r="AP39" s="1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12"/>
    </row>
    <row r="40" spans="2:98" ht="18" customHeight="1" x14ac:dyDescent="0.15">
      <c r="B40" s="6"/>
      <c r="C40" s="20"/>
      <c r="D40" s="9"/>
      <c r="E40" s="9"/>
      <c r="F40" s="9"/>
      <c r="G40" s="9"/>
      <c r="H40" s="9"/>
      <c r="I40" s="9"/>
      <c r="J40" s="9"/>
      <c r="K40" s="9"/>
      <c r="L40" s="9"/>
      <c r="M40" s="9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16"/>
      <c r="AK40" s="16"/>
      <c r="AL40" s="16"/>
      <c r="AM40" s="16"/>
      <c r="AN40" s="16"/>
      <c r="AO40" s="16"/>
      <c r="AP40" s="1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12"/>
    </row>
    <row r="41" spans="2:98" ht="18" customHeight="1" x14ac:dyDescent="0.15">
      <c r="B41" s="6"/>
      <c r="C41" s="20"/>
      <c r="D41" s="9"/>
      <c r="E41" s="9"/>
      <c r="F41" s="9"/>
      <c r="G41" s="9"/>
      <c r="H41" s="9"/>
      <c r="I41" s="9"/>
      <c r="J41" s="9"/>
      <c r="K41" s="9"/>
      <c r="L41" s="9"/>
      <c r="M41" s="9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6"/>
      <c r="AK41" s="16"/>
      <c r="AL41" s="16"/>
      <c r="AM41" s="16"/>
      <c r="AN41" s="16"/>
      <c r="AO41" s="16"/>
      <c r="AP41" s="1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12"/>
    </row>
    <row r="42" spans="2:98" ht="17.25" customHeight="1" x14ac:dyDescent="0.15">
      <c r="B42" s="6"/>
      <c r="C42" s="20"/>
      <c r="D42" s="9"/>
      <c r="E42" s="9"/>
      <c r="F42" s="9"/>
      <c r="G42" s="9"/>
      <c r="H42" s="9"/>
      <c r="I42" s="9"/>
      <c r="J42" s="9"/>
      <c r="K42" s="9"/>
      <c r="L42" s="9"/>
      <c r="M42" s="9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16"/>
      <c r="AK42" s="16"/>
      <c r="AL42" s="16"/>
      <c r="AM42" s="16"/>
      <c r="AN42" s="16"/>
      <c r="AO42" s="16"/>
      <c r="AP42" s="1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12"/>
    </row>
    <row r="43" spans="2:98" ht="18" customHeight="1" x14ac:dyDescent="0.15">
      <c r="B43" s="6"/>
      <c r="C43" s="20"/>
      <c r="D43" s="9"/>
      <c r="E43" s="9"/>
      <c r="F43" s="9"/>
      <c r="G43" s="9"/>
      <c r="H43" s="9"/>
      <c r="I43" s="9"/>
      <c r="J43" s="9"/>
      <c r="K43" s="9"/>
      <c r="L43" s="9"/>
      <c r="M43" s="9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16"/>
      <c r="AK43" s="16"/>
      <c r="AL43" s="16"/>
      <c r="AM43" s="16"/>
      <c r="AN43" s="16"/>
      <c r="AO43" s="16"/>
      <c r="AP43" s="1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12"/>
    </row>
    <row r="44" spans="2:98" ht="18" customHeight="1" x14ac:dyDescent="0.15">
      <c r="B44" s="6"/>
      <c r="C44" s="20"/>
      <c r="D44" s="9"/>
      <c r="E44" s="9"/>
      <c r="F44" s="9"/>
      <c r="G44" s="9"/>
      <c r="H44" s="9"/>
      <c r="I44" s="9"/>
      <c r="J44" s="9"/>
      <c r="K44" s="9"/>
      <c r="L44" s="9"/>
      <c r="M44" s="9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6"/>
      <c r="AK44" s="16"/>
      <c r="AL44" s="16"/>
      <c r="AM44" s="16"/>
      <c r="AN44" s="16"/>
      <c r="AO44" s="16"/>
      <c r="AP44" s="1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12"/>
    </row>
    <row r="45" spans="2:98" ht="18" customHeight="1" x14ac:dyDescent="0.15">
      <c r="B45" s="6"/>
      <c r="C45" s="20"/>
      <c r="D45" s="9"/>
      <c r="E45" s="9"/>
      <c r="F45" s="9"/>
      <c r="G45" s="9"/>
      <c r="H45" s="9"/>
      <c r="I45" s="9"/>
      <c r="J45" s="9"/>
      <c r="K45" s="9"/>
      <c r="L45" s="9"/>
      <c r="M45" s="9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16"/>
      <c r="AK45" s="16"/>
      <c r="AL45" s="16"/>
      <c r="AM45" s="16"/>
      <c r="AN45" s="16"/>
      <c r="AO45" s="16"/>
      <c r="AP45" s="1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12"/>
    </row>
    <row r="46" spans="2:98" ht="18" customHeight="1" x14ac:dyDescent="0.15">
      <c r="B46" s="6"/>
      <c r="C46" s="20"/>
      <c r="D46" s="9"/>
      <c r="E46" s="9"/>
      <c r="F46" s="9"/>
      <c r="G46" s="9"/>
      <c r="H46" s="9"/>
      <c r="I46" s="9"/>
      <c r="J46" s="9"/>
      <c r="K46" s="9"/>
      <c r="L46" s="9"/>
      <c r="M46" s="9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16"/>
      <c r="AK46" s="16"/>
      <c r="AL46" s="16"/>
      <c r="AM46" s="16"/>
      <c r="AN46" s="16"/>
      <c r="AO46" s="16"/>
      <c r="AP46" s="1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12"/>
    </row>
    <row r="47" spans="2:98" ht="18" customHeight="1" x14ac:dyDescent="0.15">
      <c r="B47" s="6"/>
      <c r="C47" s="20"/>
      <c r="D47" s="9"/>
      <c r="E47" s="9"/>
      <c r="F47" s="9"/>
      <c r="G47" s="9"/>
      <c r="H47" s="9"/>
      <c r="I47" s="9"/>
      <c r="J47" s="9"/>
      <c r="K47" s="9"/>
      <c r="L47" s="9"/>
      <c r="M47" s="9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16"/>
      <c r="AK47" s="16"/>
      <c r="AL47" s="16"/>
      <c r="AM47" s="16"/>
      <c r="AN47" s="16"/>
      <c r="AO47" s="16"/>
      <c r="AP47" s="1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12"/>
    </row>
    <row r="48" spans="2:98" ht="18" customHeight="1" x14ac:dyDescent="0.15">
      <c r="B48" s="6"/>
      <c r="C48" s="20"/>
      <c r="D48" s="9"/>
      <c r="E48" s="9"/>
      <c r="F48" s="9"/>
      <c r="G48" s="9"/>
      <c r="H48" s="9"/>
      <c r="I48" s="9"/>
      <c r="J48" s="9"/>
      <c r="K48" s="9"/>
      <c r="L48" s="9"/>
      <c r="M48" s="9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16"/>
      <c r="AK48" s="16"/>
      <c r="AL48" s="16"/>
      <c r="AM48" s="16"/>
      <c r="AN48" s="16"/>
      <c r="AO48" s="16"/>
      <c r="AP48" s="1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12"/>
    </row>
    <row r="49" spans="2:98" ht="18" customHeight="1" x14ac:dyDescent="0.15">
      <c r="B49" s="6"/>
      <c r="C49" s="20"/>
      <c r="D49" s="9"/>
      <c r="E49" s="9"/>
      <c r="F49" s="9"/>
      <c r="G49" s="9"/>
      <c r="H49" s="9"/>
      <c r="I49" s="9"/>
      <c r="J49" s="9"/>
      <c r="K49" s="9"/>
      <c r="L49" s="9"/>
      <c r="M49" s="9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16"/>
      <c r="AK49" s="16"/>
      <c r="AL49" s="16"/>
      <c r="AM49" s="16"/>
      <c r="AN49" s="16"/>
      <c r="AO49" s="16"/>
      <c r="AP49" s="1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12"/>
    </row>
    <row r="50" spans="2:98" ht="18" customHeight="1" x14ac:dyDescent="0.15">
      <c r="B50" s="6"/>
      <c r="C50" s="3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1"/>
      <c r="AR50" s="31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12"/>
    </row>
    <row r="51" spans="2:98" ht="18" customHeight="1" x14ac:dyDescent="0.15">
      <c r="B51" s="6"/>
      <c r="C51" s="3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1"/>
      <c r="AR51" s="31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12"/>
    </row>
    <row r="52" spans="2:98" ht="18" customHeight="1" x14ac:dyDescent="0.15">
      <c r="B52" s="6"/>
      <c r="C52" s="16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1"/>
      <c r="AR52" s="31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12"/>
    </row>
    <row r="53" spans="2:98" ht="18" customHeight="1" x14ac:dyDescent="0.15">
      <c r="B53" s="6"/>
      <c r="C53" s="16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1"/>
      <c r="AR53" s="31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12"/>
    </row>
    <row r="54" spans="2:98" ht="18" customHeight="1" x14ac:dyDescent="0.15">
      <c r="B54" s="6"/>
      <c r="C54" s="164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31"/>
      <c r="AR54" s="31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12"/>
    </row>
    <row r="55" spans="2:98" ht="18" customHeight="1" x14ac:dyDescent="0.15">
      <c r="B55" s="6"/>
      <c r="C55" s="164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12"/>
    </row>
    <row r="56" spans="2:98" ht="18" customHeight="1" x14ac:dyDescent="0.15">
      <c r="B56" s="6"/>
      <c r="C56" s="83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12"/>
    </row>
    <row r="57" spans="2:98" ht="18" customHeight="1" x14ac:dyDescent="0.15">
      <c r="B57" s="6"/>
      <c r="C57" s="48"/>
      <c r="D57" s="9"/>
      <c r="E57" s="6"/>
      <c r="F57" s="6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12"/>
    </row>
    <row r="58" spans="2:98" ht="18" customHeight="1" x14ac:dyDescent="0.15">
      <c r="B58" s="6"/>
      <c r="C58" s="48"/>
      <c r="D58" s="9"/>
      <c r="E58" s="6"/>
      <c r="F58" s="6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12"/>
    </row>
    <row r="59" spans="2:98" ht="18" customHeight="1" x14ac:dyDescent="0.15">
      <c r="B59" s="6"/>
      <c r="C59" s="18"/>
      <c r="D59" s="9"/>
      <c r="E59" s="6"/>
      <c r="F59" s="6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8"/>
      <c r="BF59" s="69"/>
      <c r="BG59" s="8"/>
      <c r="BH59" s="8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8"/>
      <c r="CT59" s="13"/>
    </row>
    <row r="60" spans="2:98" ht="18" customHeight="1" x14ac:dyDescent="0.15">
      <c r="B60" s="6"/>
      <c r="C60" s="102"/>
      <c r="D60" s="43"/>
      <c r="E60" s="6"/>
      <c r="F60" s="6"/>
      <c r="G60" s="9"/>
      <c r="H60" s="9"/>
      <c r="I60" s="166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  <c r="AV60" s="231"/>
      <c r="AW60" s="231"/>
      <c r="AX60" s="166"/>
      <c r="AY60" s="6"/>
      <c r="AZ60" s="6"/>
      <c r="BA60" s="6"/>
      <c r="BB60" s="6"/>
      <c r="BC60" s="6"/>
      <c r="BD60" s="7"/>
      <c r="BE60" s="229" t="s">
        <v>29</v>
      </c>
      <c r="BF60" s="224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12"/>
    </row>
    <row r="61" spans="2:98" ht="18" customHeight="1" x14ac:dyDescent="0.15">
      <c r="B61" s="6"/>
      <c r="C61" s="102"/>
      <c r="D61" s="43"/>
      <c r="E61" s="6"/>
      <c r="F61" s="6"/>
      <c r="G61" s="9"/>
      <c r="H61" s="9"/>
      <c r="I61" s="166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  <c r="AV61" s="231"/>
      <c r="AW61" s="231"/>
      <c r="AX61" s="166"/>
      <c r="AY61" s="6"/>
      <c r="AZ61" s="6"/>
      <c r="BA61" s="6"/>
      <c r="BB61" s="6"/>
      <c r="BC61" s="6"/>
      <c r="BD61" s="7"/>
      <c r="BE61" s="229"/>
      <c r="BF61" s="224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12"/>
    </row>
    <row r="62" spans="2:98" ht="18" customHeight="1" x14ac:dyDescent="0.15">
      <c r="B62" s="6"/>
      <c r="C62" s="102"/>
      <c r="D62" s="43"/>
      <c r="E62" s="6"/>
      <c r="F62" s="6"/>
      <c r="G62" s="6"/>
      <c r="H62" s="6"/>
      <c r="I62" s="166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166"/>
      <c r="AY62" s="6"/>
      <c r="AZ62" s="6"/>
      <c r="BA62" s="6"/>
      <c r="BB62" s="6"/>
      <c r="BC62" s="6"/>
      <c r="BD62" s="7"/>
      <c r="BE62" s="229"/>
      <c r="BF62" s="224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12"/>
    </row>
    <row r="63" spans="2:98" ht="18" customHeight="1" x14ac:dyDescent="0.15">
      <c r="B63" s="6"/>
      <c r="C63" s="102"/>
      <c r="D63" s="43"/>
      <c r="E63" s="6"/>
      <c r="F63" s="6"/>
      <c r="G63" s="6"/>
      <c r="H63" s="6"/>
      <c r="I63" s="166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31"/>
      <c r="AL63" s="231"/>
      <c r="AM63" s="231"/>
      <c r="AN63" s="231"/>
      <c r="AO63" s="231"/>
      <c r="AP63" s="231"/>
      <c r="AQ63" s="231"/>
      <c r="AR63" s="231"/>
      <c r="AS63" s="231"/>
      <c r="AT63" s="231"/>
      <c r="AU63" s="231"/>
      <c r="AV63" s="231"/>
      <c r="AW63" s="231"/>
      <c r="AX63" s="166"/>
      <c r="AY63" s="6"/>
      <c r="AZ63" s="6"/>
      <c r="BA63" s="6"/>
      <c r="BB63" s="6"/>
      <c r="BC63" s="6"/>
      <c r="BD63" s="7"/>
      <c r="BE63" s="229"/>
      <c r="BF63" s="224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12"/>
    </row>
    <row r="64" spans="2:98" ht="18" customHeight="1" thickBot="1" x14ac:dyDescent="0.2">
      <c r="B64" s="6"/>
      <c r="C64" s="103"/>
      <c r="D64" s="104"/>
      <c r="E64" s="46"/>
      <c r="F64" s="46"/>
      <c r="G64" s="46"/>
      <c r="H64" s="46"/>
      <c r="I64" s="46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2"/>
      <c r="AS64" s="232"/>
      <c r="AT64" s="232"/>
      <c r="AU64" s="232"/>
      <c r="AV64" s="232"/>
      <c r="AW64" s="232"/>
      <c r="AX64" s="46"/>
      <c r="AY64" s="46"/>
      <c r="AZ64" s="46"/>
      <c r="BA64" s="46"/>
      <c r="BB64" s="46"/>
      <c r="BC64" s="46"/>
      <c r="BD64" s="40"/>
      <c r="BE64" s="230"/>
      <c r="BF64" s="225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7"/>
    </row>
    <row r="65" spans="2:98" ht="15.75" customHeight="1" thickBot="1" x14ac:dyDescent="0.2">
      <c r="B65" s="6"/>
      <c r="C65" s="38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7"/>
    </row>
    <row r="66" spans="2:98" ht="15" customHeight="1" x14ac:dyDescent="0.15">
      <c r="C66" s="6"/>
      <c r="D66" s="6"/>
      <c r="E66" s="6"/>
      <c r="F66" s="6"/>
      <c r="G66" s="6"/>
      <c r="H66" s="106"/>
      <c r="I66" s="10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2:98" ht="15" customHeight="1" x14ac:dyDescent="0.15">
      <c r="C67" s="6"/>
      <c r="D67" s="6"/>
      <c r="E67" s="6"/>
      <c r="F67" s="6"/>
      <c r="G67" s="6"/>
      <c r="H67" s="77"/>
      <c r="I67" s="77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2:98" ht="15" customHeight="1" x14ac:dyDescent="0.1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2:98" ht="15" customHeight="1" x14ac:dyDescent="0.1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2:98" ht="30.75" customHeight="1" x14ac:dyDescent="0.1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36"/>
      <c r="AJ70" s="9"/>
      <c r="AK70" s="9"/>
      <c r="AL70" s="9"/>
      <c r="AM70" s="9"/>
      <c r="AN70" s="9"/>
      <c r="AO70" s="9"/>
      <c r="AP70" s="9"/>
      <c r="AQ70" s="9"/>
      <c r="AR70" s="6"/>
      <c r="AS70" s="6"/>
    </row>
    <row r="71" spans="2:98" ht="15" customHeight="1" x14ac:dyDescent="0.15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2:98" ht="15" customHeight="1" x14ac:dyDescent="0.15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2:98" ht="15" customHeight="1" x14ac:dyDescent="0.1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2:98" ht="15" customHeight="1" x14ac:dyDescent="0.15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2:98" ht="15" customHeight="1" x14ac:dyDescent="0.1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2:98" ht="15" customHeight="1" x14ac:dyDescent="0.1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2:98" ht="15" customHeight="1" x14ac:dyDescent="0.1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2:98" ht="15" customHeight="1" x14ac:dyDescent="0.1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2:98" ht="15" customHeight="1" x14ac:dyDescent="0.1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2:98" ht="15" customHeight="1" x14ac:dyDescent="0.1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3:42" ht="15" customHeight="1" x14ac:dyDescent="0.1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3:42" ht="15" customHeight="1" x14ac:dyDescent="0.1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3:42" ht="15" customHeight="1" x14ac:dyDescent="0.15"/>
    <row r="84" spans="3:42" ht="15" customHeight="1" x14ac:dyDescent="0.15"/>
    <row r="85" spans="3:42" ht="15" customHeight="1" x14ac:dyDescent="0.15"/>
  </sheetData>
  <mergeCells count="7">
    <mergeCell ref="CL1:CT2"/>
    <mergeCell ref="BE60:BF64"/>
    <mergeCell ref="D2:E2"/>
    <mergeCell ref="D9:E9"/>
    <mergeCell ref="I2:AF2"/>
    <mergeCell ref="J60:AW64"/>
    <mergeCell ref="CG1:CK2"/>
  </mergeCells>
  <phoneticPr fontId="1"/>
  <pageMargins left="0.6692913385826772" right="0.6692913385826772" top="0" bottom="0" header="0.31496062992125984" footer="0.31496062992125984"/>
  <pageSetup paperSize="8" scale="7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144"/>
  <sheetViews>
    <sheetView showGridLines="0" zoomScaleNormal="100" zoomScaleSheetLayoutView="100" workbookViewId="0">
      <selection activeCell="BH22" sqref="BH22"/>
    </sheetView>
  </sheetViews>
  <sheetFormatPr defaultColWidth="9" defaultRowHeight="13.5" x14ac:dyDescent="0.15"/>
  <cols>
    <col min="1" max="1" width="0.375" style="1" customWidth="1"/>
    <col min="2" max="3" width="2.5" style="1" customWidth="1"/>
    <col min="4" max="33" width="2.625" style="1" customWidth="1"/>
    <col min="34" max="34" width="0.375" style="1" customWidth="1"/>
    <col min="35" max="68" width="2.625" style="1" customWidth="1"/>
    <col min="69" max="16384" width="9" style="1"/>
  </cols>
  <sheetData>
    <row r="1" spans="2:68" ht="5.25" customHeight="1" x14ac:dyDescent="0.15">
      <c r="BJ1" s="134"/>
      <c r="BK1" s="134"/>
      <c r="BL1" s="134"/>
      <c r="BM1" s="134"/>
      <c r="BN1" s="134"/>
    </row>
    <row r="2" spans="2:68" ht="17.100000000000001" customHeight="1" x14ac:dyDescent="0.15">
      <c r="B2" s="436" t="e">
        <f>VLOOKUP($BA$6,#REF!,2,FALSE)&amp;""</f>
        <v>#REF!</v>
      </c>
      <c r="C2" s="438" t="e">
        <f>VLOOKUP($BA$6,#REF!,3,FALSE)&amp;""</f>
        <v>#REF!</v>
      </c>
      <c r="D2" s="438"/>
      <c r="E2" s="438"/>
      <c r="F2" s="438" t="e">
        <f>VLOOKUP($BA$6,#REF!,4,FALSE)&amp;""</f>
        <v>#REF!</v>
      </c>
      <c r="G2" s="438"/>
      <c r="H2" s="438"/>
      <c r="I2" s="438" t="e">
        <f>VLOOKUP($BA$6,#REF!,5,FALSE)&amp;""</f>
        <v>#REF!</v>
      </c>
      <c r="J2" s="438"/>
      <c r="K2" s="438"/>
      <c r="L2" s="438" t="e">
        <f>VLOOKUP($BA$6,#REF!,6,FALSE)&amp;""</f>
        <v>#REF!</v>
      </c>
      <c r="M2" s="438"/>
      <c r="N2" s="438"/>
      <c r="O2" s="438" t="e">
        <f>VLOOKUP($BA$6,#REF!,7,FALSE)&amp;""</f>
        <v>#REF!</v>
      </c>
      <c r="P2" s="438"/>
      <c r="Q2" s="438"/>
      <c r="R2" s="438" t="e">
        <f>VLOOKUP($BA$6,#REF!,8,FALSE)&amp;""</f>
        <v>#REF!</v>
      </c>
      <c r="S2" s="438"/>
      <c r="T2" s="438"/>
      <c r="U2" s="438" t="e">
        <f>VLOOKUP($BA$6,#REF!,9,FALSE)&amp;""</f>
        <v>#REF!</v>
      </c>
      <c r="V2" s="438"/>
      <c r="W2" s="438"/>
      <c r="X2" s="438" t="e">
        <f>VLOOKUP($BA$6,#REF!,10,FALSE)&amp;""</f>
        <v>#REF!</v>
      </c>
      <c r="Y2" s="438"/>
      <c r="Z2" s="438"/>
      <c r="AA2" s="438" t="e">
        <f>VLOOKUP($BA$6,#REF!,11,FALSE)&amp;""</f>
        <v>#REF!</v>
      </c>
      <c r="AB2" s="438"/>
      <c r="AC2" s="438"/>
      <c r="AD2" s="438" t="e">
        <f>VLOOKUP($BA$6,#REF!,12,FALSE)&amp;""</f>
        <v>#REF!</v>
      </c>
      <c r="AE2" s="438"/>
      <c r="AF2" s="438"/>
      <c r="AG2" s="132"/>
      <c r="AJ2" s="254" t="s">
        <v>0</v>
      </c>
      <c r="AK2" s="233"/>
      <c r="AL2" s="233"/>
      <c r="AM2" s="233"/>
      <c r="AN2" s="234"/>
      <c r="AO2" s="430" t="s">
        <v>26</v>
      </c>
      <c r="AP2" s="431"/>
      <c r="AQ2" s="431"/>
      <c r="AR2" s="431"/>
      <c r="AS2" s="431"/>
      <c r="AT2" s="431"/>
      <c r="AU2" s="431"/>
      <c r="AV2" s="431"/>
      <c r="AW2" s="432"/>
      <c r="BJ2" s="160"/>
      <c r="BK2" s="160"/>
      <c r="BL2" s="160"/>
      <c r="BM2" s="160"/>
      <c r="BN2" s="160"/>
    </row>
    <row r="3" spans="2:68" ht="12" customHeight="1" x14ac:dyDescent="0.15">
      <c r="B3" s="436"/>
      <c r="C3" s="436"/>
      <c r="D3" s="436"/>
      <c r="E3" s="436"/>
      <c r="F3" s="437"/>
      <c r="G3" s="437"/>
      <c r="H3" s="437"/>
      <c r="I3" s="436"/>
      <c r="J3" s="436"/>
      <c r="K3" s="436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9"/>
      <c r="AJ3" s="255"/>
      <c r="AK3" s="235"/>
      <c r="AL3" s="235"/>
      <c r="AM3" s="235"/>
      <c r="AN3" s="236"/>
      <c r="AO3" s="433"/>
      <c r="AP3" s="434"/>
      <c r="AQ3" s="434"/>
      <c r="AR3" s="434"/>
      <c r="AS3" s="434"/>
      <c r="AT3" s="434"/>
      <c r="AU3" s="434"/>
      <c r="AV3" s="434"/>
      <c r="AW3" s="435"/>
      <c r="BJ3" s="158"/>
      <c r="BK3" s="158"/>
      <c r="BL3" s="159"/>
      <c r="BM3" s="159"/>
      <c r="BN3" s="159"/>
    </row>
    <row r="4" spans="2:68" ht="13.5" customHeight="1" x14ac:dyDescent="0.15">
      <c r="B4" s="436"/>
      <c r="C4" s="436"/>
      <c r="D4" s="436"/>
      <c r="E4" s="436"/>
      <c r="F4" s="437"/>
      <c r="G4" s="437"/>
      <c r="H4" s="437"/>
      <c r="I4" s="436"/>
      <c r="J4" s="436"/>
      <c r="K4" s="436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9"/>
      <c r="AH4" s="75"/>
      <c r="AI4" s="75"/>
      <c r="AJ4" s="439" t="e">
        <f>VLOOKUP($BA$6,#REF!,13,FALSE)&amp;""</f>
        <v>#REF!</v>
      </c>
      <c r="AK4" s="440"/>
      <c r="AL4" s="440"/>
      <c r="AM4" s="440"/>
      <c r="AN4" s="441"/>
      <c r="AO4" s="445"/>
      <c r="AP4" s="446"/>
      <c r="AQ4" s="446"/>
      <c r="AR4" s="446"/>
      <c r="AS4" s="446"/>
      <c r="AT4" s="446"/>
      <c r="AU4" s="446"/>
      <c r="AV4" s="446"/>
      <c r="AW4" s="447"/>
      <c r="BJ4" s="158"/>
      <c r="BK4" s="158"/>
      <c r="BL4" s="159"/>
      <c r="BM4" s="159"/>
      <c r="BN4" s="159"/>
    </row>
    <row r="5" spans="2:68" ht="13.5" customHeight="1" thickBot="1" x14ac:dyDescent="0.2">
      <c r="B5" s="436"/>
      <c r="C5" s="436"/>
      <c r="D5" s="436"/>
      <c r="E5" s="436"/>
      <c r="F5" s="437"/>
      <c r="G5" s="437"/>
      <c r="H5" s="437"/>
      <c r="I5" s="436"/>
      <c r="J5" s="436"/>
      <c r="K5" s="436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9"/>
      <c r="AH5" s="75"/>
      <c r="AI5" s="75"/>
      <c r="AJ5" s="442"/>
      <c r="AK5" s="443"/>
      <c r="AL5" s="443"/>
      <c r="AM5" s="443"/>
      <c r="AN5" s="444"/>
      <c r="AO5" s="448"/>
      <c r="AP5" s="449"/>
      <c r="AQ5" s="449"/>
      <c r="AR5" s="449"/>
      <c r="AS5" s="449"/>
      <c r="AT5" s="449"/>
      <c r="AU5" s="449"/>
      <c r="AV5" s="449"/>
      <c r="AW5" s="450"/>
      <c r="BJ5" s="158"/>
      <c r="BK5" s="158"/>
      <c r="BL5" s="159"/>
      <c r="BM5" s="159"/>
      <c r="BN5" s="159"/>
    </row>
    <row r="6" spans="2:68" ht="13.5" customHeight="1" x14ac:dyDescent="0.15">
      <c r="B6" s="436"/>
      <c r="C6" s="436"/>
      <c r="D6" s="436"/>
      <c r="E6" s="436"/>
      <c r="F6" s="437"/>
      <c r="G6" s="437"/>
      <c r="H6" s="437"/>
      <c r="I6" s="436"/>
      <c r="J6" s="436"/>
      <c r="K6" s="436"/>
      <c r="L6" s="437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9"/>
      <c r="AH6" s="75"/>
      <c r="AI6" s="75"/>
      <c r="AJ6" s="451" t="e">
        <f>VLOOKUP($BA$6,#REF!,14,FALSE)&amp;""</f>
        <v>#REF!</v>
      </c>
      <c r="AK6" s="452"/>
      <c r="AL6" s="452"/>
      <c r="AM6" s="452"/>
      <c r="AN6" s="453"/>
      <c r="AO6" s="445"/>
      <c r="AP6" s="446"/>
      <c r="AQ6" s="446"/>
      <c r="AR6" s="446"/>
      <c r="AS6" s="446"/>
      <c r="AT6" s="446"/>
      <c r="AU6" s="446"/>
      <c r="AV6" s="446"/>
      <c r="AW6" s="447"/>
      <c r="BA6" s="413" t="s">
        <v>21</v>
      </c>
      <c r="BB6" s="414"/>
      <c r="BC6" s="414"/>
      <c r="BD6" s="414"/>
      <c r="BE6" s="414"/>
      <c r="BF6" s="414"/>
      <c r="BG6" s="415"/>
      <c r="BH6" s="134"/>
      <c r="BI6" s="134"/>
      <c r="BJ6" s="158"/>
      <c r="BK6" s="158"/>
      <c r="BL6" s="159"/>
      <c r="BM6" s="159"/>
      <c r="BN6" s="159"/>
      <c r="BO6" s="134"/>
      <c r="BP6" s="134"/>
    </row>
    <row r="7" spans="2:68" ht="13.5" customHeight="1" x14ac:dyDescent="0.15">
      <c r="B7" s="436"/>
      <c r="C7" s="436"/>
      <c r="D7" s="436"/>
      <c r="E7" s="436"/>
      <c r="F7" s="437"/>
      <c r="G7" s="437"/>
      <c r="H7" s="437"/>
      <c r="I7" s="436"/>
      <c r="J7" s="436"/>
      <c r="K7" s="436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9"/>
      <c r="AH7" s="75"/>
      <c r="AI7" s="75"/>
      <c r="AJ7" s="454"/>
      <c r="AK7" s="455"/>
      <c r="AL7" s="455"/>
      <c r="AM7" s="455"/>
      <c r="AN7" s="456"/>
      <c r="AO7" s="448"/>
      <c r="AP7" s="449"/>
      <c r="AQ7" s="449"/>
      <c r="AR7" s="449"/>
      <c r="AS7" s="449"/>
      <c r="AT7" s="449"/>
      <c r="AU7" s="449"/>
      <c r="AV7" s="449"/>
      <c r="AW7" s="450"/>
      <c r="BA7" s="416"/>
      <c r="BB7" s="417"/>
      <c r="BC7" s="417"/>
      <c r="BD7" s="417"/>
      <c r="BE7" s="417"/>
      <c r="BF7" s="417"/>
      <c r="BG7" s="418"/>
      <c r="BJ7" s="158"/>
      <c r="BK7" s="158"/>
      <c r="BL7" s="159"/>
      <c r="BM7" s="159"/>
      <c r="BN7" s="159"/>
    </row>
    <row r="8" spans="2:68" ht="4.9000000000000004" customHeight="1" x14ac:dyDescent="0.15">
      <c r="BA8" s="416"/>
      <c r="BB8" s="417"/>
      <c r="BC8" s="417"/>
      <c r="BD8" s="417"/>
      <c r="BE8" s="417"/>
      <c r="BF8" s="417"/>
      <c r="BG8" s="418"/>
      <c r="BJ8" s="158"/>
      <c r="BK8" s="158"/>
      <c r="BL8" s="159"/>
      <c r="BM8" s="159"/>
      <c r="BN8" s="159"/>
    </row>
    <row r="9" spans="2:68" ht="15" customHeight="1" x14ac:dyDescent="0.15">
      <c r="BA9" s="416"/>
      <c r="BB9" s="417"/>
      <c r="BC9" s="417"/>
      <c r="BD9" s="417"/>
      <c r="BE9" s="417"/>
      <c r="BF9" s="417"/>
      <c r="BG9" s="418"/>
      <c r="BJ9" s="158"/>
      <c r="BK9" s="158"/>
      <c r="BL9" s="159"/>
      <c r="BM9" s="159"/>
      <c r="BN9" s="159"/>
    </row>
    <row r="10" spans="2:68" ht="15" customHeight="1" thickBot="1" x14ac:dyDescent="0.2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4"/>
      <c r="BA10" s="419"/>
      <c r="BB10" s="420"/>
      <c r="BC10" s="420"/>
      <c r="BD10" s="420"/>
      <c r="BE10" s="420"/>
      <c r="BF10" s="420"/>
      <c r="BG10" s="421"/>
      <c r="BJ10" s="158"/>
      <c r="BK10" s="158"/>
      <c r="BL10" s="159"/>
      <c r="BM10" s="159"/>
      <c r="BN10" s="159"/>
    </row>
    <row r="11" spans="2:68" ht="15" customHeight="1" x14ac:dyDescent="0.15">
      <c r="B11" s="5"/>
      <c r="C11" s="422" t="s">
        <v>1</v>
      </c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2"/>
      <c r="W11" s="422"/>
      <c r="X11" s="422"/>
      <c r="Y11" s="422"/>
      <c r="Z11" s="422"/>
      <c r="AA11" s="422"/>
      <c r="AB11" s="422"/>
      <c r="AC11" s="422"/>
      <c r="AD11" s="37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7"/>
      <c r="BJ11" s="158"/>
      <c r="BK11" s="158"/>
      <c r="BL11" s="159"/>
      <c r="BM11" s="159"/>
      <c r="BN11" s="159"/>
    </row>
    <row r="12" spans="2:68" ht="15" customHeight="1" thickBot="1" x14ac:dyDescent="0.2">
      <c r="B12" s="5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422"/>
      <c r="AD12" s="37"/>
      <c r="AE12" s="6"/>
      <c r="AF12" s="6"/>
      <c r="AG12" s="6"/>
      <c r="AH12" s="6"/>
      <c r="AI12" s="6"/>
      <c r="AJ12" s="6"/>
      <c r="AK12" s="6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105"/>
      <c r="BJ12" s="158"/>
      <c r="BK12" s="158"/>
      <c r="BL12" s="159"/>
      <c r="BM12" s="159"/>
      <c r="BN12" s="159"/>
    </row>
    <row r="13" spans="2:68" ht="15" customHeight="1" x14ac:dyDescent="0.1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423" t="s">
        <v>33</v>
      </c>
      <c r="AM13" s="424"/>
      <c r="AN13" s="424"/>
      <c r="AO13" s="424"/>
      <c r="AP13" s="424"/>
      <c r="AQ13" s="424"/>
      <c r="AR13" s="424"/>
      <c r="AS13" s="424"/>
      <c r="AT13" s="424"/>
      <c r="AU13" s="424"/>
      <c r="AV13" s="424"/>
      <c r="AW13" s="425"/>
      <c r="BJ13" s="158"/>
      <c r="BK13" s="158"/>
      <c r="BL13" s="159"/>
      <c r="BM13" s="159"/>
      <c r="BN13" s="159"/>
    </row>
    <row r="14" spans="2:68" ht="15" customHeight="1" thickBot="1" x14ac:dyDescent="0.2">
      <c r="B14" s="5"/>
      <c r="C14" s="429" t="e">
        <f>VLOOKUP($BA$6,#REF!,26,FALSE)&amp;""</f>
        <v>#REF!</v>
      </c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79"/>
      <c r="X14" s="78"/>
      <c r="Y14" s="78"/>
      <c r="Z14" s="78"/>
      <c r="AA14" s="78"/>
      <c r="AB14" s="78"/>
      <c r="AC14" s="78"/>
      <c r="AD14" s="6"/>
      <c r="AE14" s="6"/>
      <c r="AF14" s="6"/>
      <c r="AG14" s="6"/>
      <c r="AH14" s="6"/>
      <c r="AI14" s="6"/>
      <c r="AJ14" s="6"/>
      <c r="AK14" s="6"/>
      <c r="AL14" s="426"/>
      <c r="AM14" s="427"/>
      <c r="AN14" s="427"/>
      <c r="AO14" s="427"/>
      <c r="AP14" s="427"/>
      <c r="AQ14" s="427"/>
      <c r="AR14" s="427"/>
      <c r="AS14" s="427"/>
      <c r="AT14" s="427"/>
      <c r="AU14" s="427"/>
      <c r="AV14" s="427"/>
      <c r="AW14" s="428"/>
      <c r="BJ14" s="158"/>
      <c r="BK14" s="158"/>
      <c r="BL14" s="159"/>
      <c r="BM14" s="159"/>
      <c r="BN14" s="159"/>
    </row>
    <row r="15" spans="2:68" ht="15" customHeight="1" x14ac:dyDescent="0.15">
      <c r="B15" s="5"/>
      <c r="C15" s="429"/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79"/>
      <c r="X15" s="78"/>
      <c r="Y15" s="78"/>
      <c r="Z15" s="78"/>
      <c r="AA15" s="78"/>
      <c r="AB15" s="78"/>
      <c r="AC15" s="78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7"/>
      <c r="BB15" s="133" t="s">
        <v>52</v>
      </c>
      <c r="BJ15" s="158"/>
      <c r="BK15" s="158"/>
      <c r="BL15" s="159"/>
      <c r="BM15" s="159"/>
      <c r="BN15" s="159"/>
    </row>
    <row r="16" spans="2:68" ht="15" customHeight="1" x14ac:dyDescent="0.15">
      <c r="B16" s="5"/>
      <c r="C16" s="6"/>
      <c r="D16" s="6"/>
      <c r="E16" s="6"/>
      <c r="G16" s="6"/>
      <c r="H16" s="6"/>
      <c r="AW16" s="7"/>
      <c r="BJ16" s="158"/>
      <c r="BK16" s="158"/>
      <c r="BL16" s="159"/>
      <c r="BM16" s="159"/>
      <c r="BN16" s="159"/>
    </row>
    <row r="17" spans="2:66" ht="15" customHeight="1" x14ac:dyDescent="0.15">
      <c r="B17" s="5"/>
      <c r="C17" s="380" t="e">
        <f>VLOOKUP($BA$6,#REF!,27,FALSE)&amp;""</f>
        <v>#REF!</v>
      </c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0"/>
      <c r="AO17" s="380"/>
      <c r="AP17" s="380"/>
      <c r="AQ17" s="380"/>
      <c r="AR17" s="380"/>
      <c r="AS17" s="380"/>
      <c r="AT17" s="380"/>
      <c r="AU17" s="380"/>
      <c r="AV17" s="380"/>
      <c r="AW17" s="39"/>
      <c r="BJ17" s="158"/>
      <c r="BK17" s="158"/>
      <c r="BL17" s="159"/>
      <c r="BM17" s="159"/>
      <c r="BN17" s="159"/>
    </row>
    <row r="18" spans="2:66" ht="15" customHeight="1" x14ac:dyDescent="0.15">
      <c r="B18" s="5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380"/>
      <c r="AP18" s="380"/>
      <c r="AQ18" s="380"/>
      <c r="AR18" s="380"/>
      <c r="AS18" s="380"/>
      <c r="AT18" s="380"/>
      <c r="AU18" s="380"/>
      <c r="AV18" s="380"/>
      <c r="AW18" s="214"/>
      <c r="BJ18" s="158"/>
      <c r="BK18" s="158"/>
      <c r="BL18" s="159"/>
      <c r="BM18" s="159"/>
      <c r="BN18" s="159"/>
    </row>
    <row r="19" spans="2:66" ht="15" customHeight="1" x14ac:dyDescent="0.15">
      <c r="B19" s="5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380"/>
      <c r="AE19" s="380"/>
      <c r="AF19" s="380"/>
      <c r="AG19" s="380"/>
      <c r="AH19" s="380"/>
      <c r="AI19" s="380"/>
      <c r="AJ19" s="380"/>
      <c r="AK19" s="380"/>
      <c r="AL19" s="380"/>
      <c r="AM19" s="380"/>
      <c r="AN19" s="380"/>
      <c r="AO19" s="380"/>
      <c r="AP19" s="380"/>
      <c r="AQ19" s="380"/>
      <c r="AR19" s="380"/>
      <c r="AS19" s="380"/>
      <c r="AT19" s="380"/>
      <c r="AU19" s="380"/>
      <c r="AV19" s="380"/>
      <c r="AW19" s="214"/>
      <c r="BJ19" s="158"/>
      <c r="BK19" s="158"/>
      <c r="BL19" s="159"/>
      <c r="BM19" s="159"/>
      <c r="BN19" s="159"/>
    </row>
    <row r="20" spans="2:66" ht="15" customHeight="1" thickBot="1" x14ac:dyDescent="0.2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40"/>
      <c r="BJ20" s="158"/>
      <c r="BK20" s="158"/>
      <c r="BL20" s="159"/>
      <c r="BM20" s="159"/>
      <c r="BN20" s="159"/>
    </row>
    <row r="21" spans="2:66" ht="21.95" customHeight="1" x14ac:dyDescent="0.15">
      <c r="B21" s="381" t="s">
        <v>34</v>
      </c>
      <c r="C21" s="382"/>
      <c r="D21" s="382"/>
      <c r="E21" s="382"/>
      <c r="F21" s="382"/>
      <c r="G21" s="382"/>
      <c r="H21" s="383"/>
      <c r="I21" s="384" t="s">
        <v>11</v>
      </c>
      <c r="J21" s="385"/>
      <c r="K21" s="385"/>
      <c r="L21" s="385"/>
      <c r="M21" s="385"/>
      <c r="N21" s="137" t="s">
        <v>53</v>
      </c>
      <c r="O21" s="45"/>
      <c r="P21" s="45"/>
      <c r="Q21" s="45"/>
      <c r="R21" s="138" t="s">
        <v>54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11"/>
      <c r="BJ21" s="158"/>
      <c r="BK21" s="158"/>
      <c r="BL21" s="159"/>
      <c r="BM21" s="159"/>
      <c r="BN21" s="159"/>
    </row>
    <row r="22" spans="2:66" ht="16.5" customHeight="1" x14ac:dyDescent="0.15">
      <c r="B22" s="359"/>
      <c r="C22" s="360"/>
      <c r="D22" s="360"/>
      <c r="E22" s="360"/>
      <c r="F22" s="360"/>
      <c r="G22" s="360"/>
      <c r="H22" s="361"/>
      <c r="I22" s="313"/>
      <c r="J22" s="314"/>
      <c r="K22" s="314"/>
      <c r="L22" s="314"/>
      <c r="M22" s="314"/>
      <c r="N22" s="113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109"/>
      <c r="BJ22" s="158"/>
      <c r="BK22" s="158"/>
      <c r="BL22" s="159"/>
      <c r="BM22" s="159"/>
      <c r="BN22" s="159"/>
    </row>
    <row r="23" spans="2:66" ht="13.5" customHeight="1" x14ac:dyDescent="0.15">
      <c r="B23" s="359"/>
      <c r="C23" s="360"/>
      <c r="D23" s="360"/>
      <c r="E23" s="360"/>
      <c r="F23" s="360"/>
      <c r="G23" s="360"/>
      <c r="H23" s="361"/>
      <c r="I23" s="386" t="s">
        <v>51</v>
      </c>
      <c r="J23" s="387"/>
      <c r="K23" s="387"/>
      <c r="L23" s="387"/>
      <c r="M23" s="388"/>
      <c r="N23" s="114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110"/>
      <c r="BJ23" s="158"/>
      <c r="BK23" s="158"/>
      <c r="BL23" s="159"/>
      <c r="BM23" s="159"/>
      <c r="BN23" s="159"/>
    </row>
    <row r="24" spans="2:66" ht="15" customHeight="1" x14ac:dyDescent="0.15">
      <c r="B24" s="359"/>
      <c r="C24" s="360"/>
      <c r="D24" s="360"/>
      <c r="E24" s="360"/>
      <c r="F24" s="360"/>
      <c r="G24" s="360"/>
      <c r="H24" s="361"/>
      <c r="I24" s="311" t="s">
        <v>15</v>
      </c>
      <c r="J24" s="312"/>
      <c r="K24" s="312"/>
      <c r="L24" s="312"/>
      <c r="M24" s="312"/>
      <c r="N24" s="115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312" t="s">
        <v>3</v>
      </c>
      <c r="AO24" s="111"/>
      <c r="AP24" s="111"/>
      <c r="AQ24" s="111"/>
      <c r="AR24" s="111"/>
      <c r="AS24" s="111"/>
      <c r="AT24" s="111"/>
      <c r="AU24" s="111"/>
      <c r="AV24" s="111"/>
      <c r="AW24" s="112"/>
      <c r="BJ24" s="158"/>
      <c r="BK24" s="158"/>
      <c r="BL24" s="159"/>
      <c r="BM24" s="159"/>
      <c r="BN24" s="159"/>
    </row>
    <row r="25" spans="2:66" ht="15" customHeight="1" x14ac:dyDescent="0.15">
      <c r="B25" s="359"/>
      <c r="C25" s="360"/>
      <c r="D25" s="360"/>
      <c r="E25" s="360"/>
      <c r="F25" s="360"/>
      <c r="G25" s="360"/>
      <c r="H25" s="361"/>
      <c r="I25" s="389"/>
      <c r="J25" s="315"/>
      <c r="K25" s="315"/>
      <c r="L25" s="315"/>
      <c r="M25" s="315"/>
      <c r="N25" s="11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315"/>
      <c r="AO25" s="9"/>
      <c r="AP25" s="9"/>
      <c r="AQ25" s="9"/>
      <c r="AR25" s="9"/>
      <c r="AS25" s="9"/>
      <c r="AT25" s="9"/>
      <c r="AU25" s="9"/>
      <c r="AV25" s="9"/>
      <c r="AW25" s="19"/>
      <c r="BJ25" s="158"/>
      <c r="BK25" s="158"/>
      <c r="BL25" s="159"/>
      <c r="BM25" s="159"/>
      <c r="BN25" s="159"/>
    </row>
    <row r="26" spans="2:66" ht="15" customHeight="1" x14ac:dyDescent="0.15">
      <c r="B26" s="359"/>
      <c r="C26" s="360"/>
      <c r="D26" s="360"/>
      <c r="E26" s="360"/>
      <c r="F26" s="360"/>
      <c r="G26" s="360"/>
      <c r="H26" s="361"/>
      <c r="I26" s="313"/>
      <c r="J26" s="314"/>
      <c r="K26" s="314"/>
      <c r="L26" s="314"/>
      <c r="M26" s="314"/>
      <c r="N26" s="113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314"/>
      <c r="AO26" s="55"/>
      <c r="AP26" s="55"/>
      <c r="AQ26" s="55"/>
      <c r="AR26" s="55"/>
      <c r="AS26" s="55"/>
      <c r="AT26" s="55"/>
      <c r="AU26" s="55"/>
      <c r="AV26" s="55"/>
      <c r="AW26" s="56"/>
      <c r="BJ26" s="158"/>
      <c r="BK26" s="158"/>
      <c r="BL26" s="159"/>
      <c r="BM26" s="159"/>
      <c r="BN26" s="159"/>
    </row>
    <row r="27" spans="2:66" ht="21.95" customHeight="1" x14ac:dyDescent="0.15">
      <c r="B27" s="341"/>
      <c r="C27" s="342"/>
      <c r="D27" s="342"/>
      <c r="E27" s="342"/>
      <c r="F27" s="342"/>
      <c r="G27" s="342"/>
      <c r="H27" s="343"/>
      <c r="I27" s="390" t="s">
        <v>2</v>
      </c>
      <c r="J27" s="391"/>
      <c r="K27" s="391"/>
      <c r="L27" s="391"/>
      <c r="M27" s="392"/>
      <c r="N27" s="117"/>
      <c r="O27" s="69"/>
      <c r="P27" s="69"/>
      <c r="Q27" s="69"/>
      <c r="R27" s="69" t="s">
        <v>49</v>
      </c>
      <c r="S27" s="69"/>
      <c r="T27" s="69"/>
      <c r="U27" s="69"/>
      <c r="V27" s="69"/>
      <c r="W27" s="69" t="s">
        <v>50</v>
      </c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8"/>
      <c r="AT27" s="8"/>
      <c r="AU27" s="8"/>
      <c r="AV27" s="8"/>
      <c r="AW27" s="13"/>
      <c r="BJ27" s="158"/>
      <c r="BK27" s="158"/>
      <c r="BL27" s="159"/>
      <c r="BM27" s="159"/>
      <c r="BN27" s="159"/>
    </row>
    <row r="28" spans="2:66" ht="17.100000000000001" customHeight="1" x14ac:dyDescent="0.15">
      <c r="B28" s="319" t="s">
        <v>4</v>
      </c>
      <c r="C28" s="320"/>
      <c r="D28" s="320"/>
      <c r="E28" s="320"/>
      <c r="F28" s="320"/>
      <c r="G28" s="320"/>
      <c r="H28" s="321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3"/>
      <c r="AW28" s="14"/>
      <c r="BJ28" s="158"/>
      <c r="BK28" s="158"/>
      <c r="BL28" s="159"/>
      <c r="BM28" s="159"/>
      <c r="BN28" s="159"/>
    </row>
    <row r="29" spans="2:66" ht="17.100000000000001" customHeight="1" x14ac:dyDescent="0.15">
      <c r="B29" s="341"/>
      <c r="C29" s="342"/>
      <c r="D29" s="342"/>
      <c r="E29" s="342"/>
      <c r="F29" s="342"/>
      <c r="G29" s="342"/>
      <c r="H29" s="343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8"/>
      <c r="AW29" s="13"/>
      <c r="BJ29" s="158"/>
      <c r="BK29" s="158"/>
      <c r="BL29" s="159"/>
      <c r="BM29" s="159"/>
      <c r="BN29" s="159"/>
    </row>
    <row r="30" spans="2:66" ht="17.100000000000001" customHeight="1" x14ac:dyDescent="0.15">
      <c r="B30" s="319" t="s">
        <v>5</v>
      </c>
      <c r="C30" s="320"/>
      <c r="D30" s="320"/>
      <c r="E30" s="320"/>
      <c r="F30" s="320"/>
      <c r="G30" s="320"/>
      <c r="H30" s="321"/>
      <c r="I30" s="362" t="e">
        <f>VLOOKUP($BA$6,#REF!,28,FALSE)&amp;""</f>
        <v>#REF!</v>
      </c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4"/>
      <c r="AE30" s="368" t="s">
        <v>19</v>
      </c>
      <c r="AF30" s="371"/>
      <c r="AG30" s="372"/>
      <c r="AH30" s="372"/>
      <c r="AI30" s="372"/>
      <c r="AJ30" s="373"/>
      <c r="AK30" s="368" t="s">
        <v>35</v>
      </c>
      <c r="AL30" s="371"/>
      <c r="AM30" s="372"/>
      <c r="AN30" s="372"/>
      <c r="AO30" s="373"/>
      <c r="AP30" s="393" t="s">
        <v>25</v>
      </c>
      <c r="AQ30" s="394"/>
      <c r="AR30" s="237" t="s">
        <v>36</v>
      </c>
      <c r="AS30" s="399"/>
      <c r="AT30" s="399"/>
      <c r="AU30" s="399"/>
      <c r="AV30" s="399"/>
      <c r="AW30" s="400"/>
      <c r="BJ30" s="158"/>
      <c r="BK30" s="158"/>
      <c r="BL30" s="159"/>
      <c r="BM30" s="159"/>
      <c r="BN30" s="159"/>
    </row>
    <row r="31" spans="2:66" ht="17.100000000000001" customHeight="1" x14ac:dyDescent="0.15">
      <c r="B31" s="359"/>
      <c r="C31" s="360"/>
      <c r="D31" s="360"/>
      <c r="E31" s="360"/>
      <c r="F31" s="360"/>
      <c r="G31" s="360"/>
      <c r="H31" s="361"/>
      <c r="I31" s="365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7"/>
      <c r="AE31" s="369"/>
      <c r="AF31" s="374"/>
      <c r="AG31" s="375"/>
      <c r="AH31" s="375"/>
      <c r="AI31" s="375"/>
      <c r="AJ31" s="376"/>
      <c r="AK31" s="369"/>
      <c r="AL31" s="374"/>
      <c r="AM31" s="375"/>
      <c r="AN31" s="375"/>
      <c r="AO31" s="376"/>
      <c r="AP31" s="395"/>
      <c r="AQ31" s="396"/>
      <c r="AR31" s="401"/>
      <c r="AS31" s="402"/>
      <c r="AT31" s="402"/>
      <c r="AU31" s="402"/>
      <c r="AV31" s="402"/>
      <c r="AW31" s="403"/>
      <c r="BJ31" s="158"/>
      <c r="BK31" s="158"/>
      <c r="BL31" s="159"/>
      <c r="BM31" s="159"/>
      <c r="BN31" s="159"/>
    </row>
    <row r="32" spans="2:66" ht="17.100000000000001" customHeight="1" x14ac:dyDescent="0.15">
      <c r="B32" s="359"/>
      <c r="C32" s="360"/>
      <c r="D32" s="360"/>
      <c r="E32" s="360"/>
      <c r="F32" s="360"/>
      <c r="G32" s="360"/>
      <c r="H32" s="361"/>
      <c r="I32" s="407" t="e">
        <f>VLOOKUP($BA$6,#REF!,29,FALSE)&amp;""</f>
        <v>#REF!</v>
      </c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9"/>
      <c r="AE32" s="369"/>
      <c r="AF32" s="374"/>
      <c r="AG32" s="375"/>
      <c r="AH32" s="375"/>
      <c r="AI32" s="375"/>
      <c r="AJ32" s="376"/>
      <c r="AK32" s="369"/>
      <c r="AL32" s="374"/>
      <c r="AM32" s="375"/>
      <c r="AN32" s="375"/>
      <c r="AO32" s="376"/>
      <c r="AP32" s="395"/>
      <c r="AQ32" s="396"/>
      <c r="AR32" s="401"/>
      <c r="AS32" s="402"/>
      <c r="AT32" s="402"/>
      <c r="AU32" s="402"/>
      <c r="AV32" s="402"/>
      <c r="AW32" s="403"/>
      <c r="BJ32" s="159"/>
      <c r="BK32" s="159"/>
      <c r="BL32" s="159"/>
      <c r="BM32" s="159"/>
      <c r="BN32" s="159"/>
    </row>
    <row r="33" spans="2:66" ht="17.100000000000001" customHeight="1" x14ac:dyDescent="0.15">
      <c r="B33" s="341"/>
      <c r="C33" s="342"/>
      <c r="D33" s="342"/>
      <c r="E33" s="342"/>
      <c r="F33" s="342"/>
      <c r="G33" s="342"/>
      <c r="H33" s="343"/>
      <c r="I33" s="410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2"/>
      <c r="AE33" s="370"/>
      <c r="AF33" s="377"/>
      <c r="AG33" s="378"/>
      <c r="AH33" s="378"/>
      <c r="AI33" s="378"/>
      <c r="AJ33" s="379"/>
      <c r="AK33" s="370"/>
      <c r="AL33" s="377"/>
      <c r="AM33" s="378"/>
      <c r="AN33" s="378"/>
      <c r="AO33" s="379"/>
      <c r="AP33" s="397"/>
      <c r="AQ33" s="398"/>
      <c r="AR33" s="404"/>
      <c r="AS33" s="405"/>
      <c r="AT33" s="405"/>
      <c r="AU33" s="405"/>
      <c r="AV33" s="405"/>
      <c r="AW33" s="406"/>
      <c r="BJ33" s="159"/>
      <c r="BK33" s="159"/>
      <c r="BL33" s="159"/>
      <c r="BM33" s="159"/>
      <c r="BN33" s="159"/>
    </row>
    <row r="34" spans="2:66" ht="17.100000000000001" customHeight="1" x14ac:dyDescent="0.15">
      <c r="B34" s="308" t="s">
        <v>6</v>
      </c>
      <c r="C34" s="309"/>
      <c r="D34" s="309"/>
      <c r="E34" s="309"/>
      <c r="F34" s="309"/>
      <c r="G34" s="309"/>
      <c r="H34" s="310"/>
      <c r="I34" s="329" t="e">
        <f>VLOOKUP($BA$6,#REF!,30,FALSE)&amp;""</f>
        <v>#REF!</v>
      </c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1"/>
      <c r="W34" s="254" t="s">
        <v>7</v>
      </c>
      <c r="X34" s="233"/>
      <c r="Y34" s="233"/>
      <c r="Z34" s="233"/>
      <c r="AA34" s="234"/>
      <c r="AB34" s="335" t="s">
        <v>43</v>
      </c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36"/>
      <c r="AW34" s="337"/>
      <c r="BJ34" s="134"/>
      <c r="BK34" s="134"/>
      <c r="BL34" s="134"/>
      <c r="BM34" s="134"/>
      <c r="BN34" s="134"/>
    </row>
    <row r="35" spans="2:66" ht="17.100000000000001" customHeight="1" x14ac:dyDescent="0.15">
      <c r="B35" s="341" t="s">
        <v>37</v>
      </c>
      <c r="C35" s="342"/>
      <c r="D35" s="342"/>
      <c r="E35" s="342"/>
      <c r="F35" s="342"/>
      <c r="G35" s="342"/>
      <c r="H35" s="343"/>
      <c r="I35" s="332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4"/>
      <c r="W35" s="255"/>
      <c r="X35" s="235"/>
      <c r="Y35" s="235"/>
      <c r="Z35" s="235"/>
      <c r="AA35" s="236"/>
      <c r="AB35" s="338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39"/>
      <c r="AO35" s="339"/>
      <c r="AP35" s="339"/>
      <c r="AQ35" s="339"/>
      <c r="AR35" s="339"/>
      <c r="AS35" s="339"/>
      <c r="AT35" s="339"/>
      <c r="AU35" s="339"/>
      <c r="AV35" s="339"/>
      <c r="AW35" s="340"/>
      <c r="BJ35" s="134"/>
      <c r="BK35" s="134"/>
      <c r="BL35" s="134"/>
      <c r="BM35" s="134"/>
      <c r="BN35" s="134"/>
    </row>
    <row r="36" spans="2:66" ht="17.100000000000001" customHeight="1" x14ac:dyDescent="0.15">
      <c r="B36" s="319" t="s">
        <v>27</v>
      </c>
      <c r="C36" s="320"/>
      <c r="D36" s="320"/>
      <c r="E36" s="320"/>
      <c r="F36" s="320"/>
      <c r="G36" s="320"/>
      <c r="H36" s="320"/>
      <c r="I36" s="320"/>
      <c r="J36" s="320"/>
      <c r="K36" s="320"/>
      <c r="L36" s="321"/>
      <c r="M36" s="344" t="s">
        <v>72</v>
      </c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5"/>
      <c r="AU36" s="345"/>
      <c r="AV36" s="345"/>
      <c r="AW36" s="346"/>
    </row>
    <row r="37" spans="2:66" ht="17.100000000000001" customHeight="1" x14ac:dyDescent="0.15">
      <c r="B37" s="341"/>
      <c r="C37" s="342"/>
      <c r="D37" s="342"/>
      <c r="E37" s="342"/>
      <c r="F37" s="342"/>
      <c r="G37" s="342"/>
      <c r="H37" s="342"/>
      <c r="I37" s="342"/>
      <c r="J37" s="342"/>
      <c r="K37" s="342"/>
      <c r="L37" s="343"/>
      <c r="M37" s="347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9"/>
    </row>
    <row r="38" spans="2:66" ht="16.5" customHeight="1" x14ac:dyDescent="0.15">
      <c r="B38" s="350" t="s">
        <v>28</v>
      </c>
      <c r="C38" s="351"/>
      <c r="D38" s="351"/>
      <c r="E38" s="351"/>
      <c r="F38" s="351"/>
      <c r="G38" s="351"/>
      <c r="H38" s="352"/>
      <c r="I38" s="254" t="s">
        <v>11</v>
      </c>
      <c r="J38" s="233"/>
      <c r="K38" s="233"/>
      <c r="L38" s="233"/>
      <c r="M38" s="233"/>
      <c r="N38" s="139" t="s">
        <v>53</v>
      </c>
      <c r="O38" s="3"/>
      <c r="P38" s="3"/>
      <c r="Q38" s="3"/>
      <c r="R38" s="140" t="s">
        <v>54</v>
      </c>
      <c r="S38" s="66"/>
      <c r="T38" s="66"/>
      <c r="U38" s="66"/>
      <c r="V38" s="66"/>
      <c r="W38" s="3"/>
      <c r="X38" s="3"/>
      <c r="Y38" s="3"/>
      <c r="Z38" s="3"/>
      <c r="AA38" s="3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14"/>
    </row>
    <row r="39" spans="2:66" ht="17.25" customHeight="1" x14ac:dyDescent="0.15">
      <c r="B39" s="353"/>
      <c r="C39" s="354"/>
      <c r="D39" s="354"/>
      <c r="E39" s="354"/>
      <c r="F39" s="354"/>
      <c r="G39" s="354"/>
      <c r="H39" s="355"/>
      <c r="I39" s="313"/>
      <c r="J39" s="314"/>
      <c r="K39" s="314"/>
      <c r="L39" s="314"/>
      <c r="M39" s="314"/>
      <c r="N39" s="121"/>
      <c r="O39" s="118"/>
      <c r="P39" s="118"/>
      <c r="Q39" s="118"/>
      <c r="R39" s="118"/>
      <c r="S39" s="55"/>
      <c r="T39" s="55"/>
      <c r="U39" s="55"/>
      <c r="V39" s="55"/>
      <c r="W39" s="118"/>
      <c r="X39" s="118"/>
      <c r="Y39" s="118"/>
      <c r="Z39" s="118"/>
      <c r="AA39" s="118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109"/>
    </row>
    <row r="40" spans="2:66" ht="17.100000000000001" customHeight="1" x14ac:dyDescent="0.15">
      <c r="B40" s="353"/>
      <c r="C40" s="354"/>
      <c r="D40" s="354"/>
      <c r="E40" s="354"/>
      <c r="F40" s="354"/>
      <c r="G40" s="354"/>
      <c r="H40" s="355"/>
      <c r="I40" s="311" t="s">
        <v>9</v>
      </c>
      <c r="J40" s="312"/>
      <c r="K40" s="312"/>
      <c r="L40" s="312"/>
      <c r="M40" s="312"/>
      <c r="N40" s="122"/>
      <c r="O40" s="119"/>
      <c r="P40" s="119"/>
      <c r="Q40" s="119"/>
      <c r="R40" s="119"/>
      <c r="S40" s="111"/>
      <c r="T40" s="111"/>
      <c r="U40" s="111"/>
      <c r="V40" s="111"/>
      <c r="W40" s="119"/>
      <c r="X40" s="119"/>
      <c r="Y40" s="119"/>
      <c r="Z40" s="119"/>
      <c r="AA40" s="119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49"/>
      <c r="AO40" s="111"/>
      <c r="AP40" s="111"/>
      <c r="AQ40" s="111"/>
      <c r="AR40" s="111"/>
      <c r="AS40" s="111"/>
      <c r="AT40" s="111"/>
      <c r="AU40" s="111"/>
      <c r="AV40" s="111"/>
      <c r="AW40" s="120"/>
    </row>
    <row r="41" spans="2:66" ht="17.100000000000001" customHeight="1" x14ac:dyDescent="0.15">
      <c r="B41" s="356"/>
      <c r="C41" s="357"/>
      <c r="D41" s="357"/>
      <c r="E41" s="357"/>
      <c r="F41" s="357"/>
      <c r="G41" s="357"/>
      <c r="H41" s="358"/>
      <c r="I41" s="313"/>
      <c r="J41" s="314"/>
      <c r="K41" s="314"/>
      <c r="L41" s="314"/>
      <c r="M41" s="314"/>
      <c r="N41" s="167"/>
      <c r="O41" s="6"/>
      <c r="P41" s="6"/>
      <c r="Q41" s="6"/>
      <c r="R41" s="6"/>
      <c r="S41" s="9"/>
      <c r="T41" s="9"/>
      <c r="U41" s="9"/>
      <c r="V41" s="9"/>
      <c r="W41" s="6"/>
      <c r="X41" s="6"/>
      <c r="Y41" s="6"/>
      <c r="Z41" s="6"/>
      <c r="AA41" s="6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5"/>
      <c r="AO41" s="9"/>
      <c r="AP41" s="9"/>
      <c r="AQ41" s="9"/>
      <c r="AR41" s="9"/>
      <c r="AS41" s="9"/>
      <c r="AT41" s="9"/>
      <c r="AU41" s="9"/>
      <c r="AV41" s="9"/>
      <c r="AW41" s="12"/>
    </row>
    <row r="42" spans="2:66" ht="17.100000000000001" customHeight="1" x14ac:dyDescent="0.15">
      <c r="B42" s="308" t="s">
        <v>8</v>
      </c>
      <c r="C42" s="309"/>
      <c r="D42" s="309"/>
      <c r="E42" s="309"/>
      <c r="F42" s="309"/>
      <c r="G42" s="309"/>
      <c r="H42" s="310"/>
      <c r="I42" s="311" t="s">
        <v>10</v>
      </c>
      <c r="J42" s="312"/>
      <c r="K42" s="312"/>
      <c r="L42" s="312"/>
      <c r="M42" s="312"/>
      <c r="N42" s="167"/>
      <c r="O42" s="6"/>
      <c r="P42" s="6"/>
      <c r="Q42" s="6"/>
      <c r="R42" s="6"/>
      <c r="S42" s="9"/>
      <c r="T42" s="9"/>
      <c r="U42" s="9"/>
      <c r="V42" s="9"/>
      <c r="W42" s="6"/>
      <c r="X42" s="6"/>
      <c r="Y42" s="6"/>
      <c r="Z42" s="6"/>
      <c r="AA42" s="6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315" t="s">
        <v>3</v>
      </c>
      <c r="AO42" s="9"/>
      <c r="AP42" s="9"/>
      <c r="AQ42" s="9"/>
      <c r="AR42" s="9"/>
      <c r="AS42" s="9"/>
      <c r="AT42" s="9"/>
      <c r="AU42" s="9"/>
      <c r="AV42" s="9"/>
      <c r="AW42" s="19"/>
    </row>
    <row r="43" spans="2:66" ht="12" customHeight="1" x14ac:dyDescent="0.15">
      <c r="B43" s="316" t="s">
        <v>38</v>
      </c>
      <c r="C43" s="315"/>
      <c r="D43" s="315"/>
      <c r="E43" s="315"/>
      <c r="F43" s="315"/>
      <c r="G43" s="315"/>
      <c r="H43" s="317"/>
      <c r="I43" s="313"/>
      <c r="J43" s="314"/>
      <c r="K43" s="314"/>
      <c r="L43" s="314"/>
      <c r="M43" s="314"/>
      <c r="N43" s="121"/>
      <c r="O43" s="118"/>
      <c r="P43" s="118"/>
      <c r="Q43" s="118"/>
      <c r="R43" s="118"/>
      <c r="S43" s="55"/>
      <c r="T43" s="55"/>
      <c r="U43" s="55"/>
      <c r="V43" s="55"/>
      <c r="W43" s="118"/>
      <c r="X43" s="118"/>
      <c r="Y43" s="118"/>
      <c r="Z43" s="118"/>
      <c r="AA43" s="118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314"/>
      <c r="AO43" s="55"/>
      <c r="AP43" s="55"/>
      <c r="AQ43" s="55"/>
      <c r="AR43" s="55"/>
      <c r="AS43" s="55"/>
      <c r="AT43" s="55"/>
      <c r="AU43" s="55"/>
      <c r="AV43" s="55"/>
      <c r="AW43" s="56"/>
    </row>
    <row r="44" spans="2:66" ht="21.95" customHeight="1" x14ac:dyDescent="0.15">
      <c r="B44" s="318"/>
      <c r="C44" s="235"/>
      <c r="D44" s="235"/>
      <c r="E44" s="235"/>
      <c r="F44" s="235"/>
      <c r="G44" s="235"/>
      <c r="H44" s="236"/>
      <c r="I44" s="255" t="s">
        <v>2</v>
      </c>
      <c r="J44" s="235"/>
      <c r="K44" s="235"/>
      <c r="L44" s="235"/>
      <c r="M44" s="235"/>
      <c r="N44" s="123"/>
      <c r="R44" s="1" t="s">
        <v>49</v>
      </c>
      <c r="S44" s="69"/>
      <c r="T44" s="69"/>
      <c r="U44" s="69"/>
      <c r="V44" s="69"/>
      <c r="W44" s="1" t="s">
        <v>50</v>
      </c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13"/>
    </row>
    <row r="45" spans="2:66" ht="17.100000000000001" customHeight="1" x14ac:dyDescent="0.15">
      <c r="B45" s="319" t="s">
        <v>12</v>
      </c>
      <c r="C45" s="320"/>
      <c r="D45" s="320"/>
      <c r="E45" s="320"/>
      <c r="F45" s="320"/>
      <c r="G45" s="320"/>
      <c r="H45" s="320"/>
      <c r="I45" s="320"/>
      <c r="J45" s="320"/>
      <c r="K45" s="320"/>
      <c r="L45" s="321"/>
      <c r="M45" s="254" t="s">
        <v>39</v>
      </c>
      <c r="N45" s="233"/>
      <c r="O45" s="233"/>
      <c r="P45" s="233"/>
      <c r="Q45" s="233"/>
      <c r="R45" s="124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233" t="s">
        <v>3</v>
      </c>
      <c r="AE45" s="58"/>
      <c r="AF45" s="129"/>
      <c r="AG45" s="327" t="s">
        <v>13</v>
      </c>
      <c r="AH45" s="320"/>
      <c r="AI45" s="320"/>
      <c r="AJ45" s="320"/>
      <c r="AK45" s="320"/>
      <c r="AL45" s="320"/>
      <c r="AM45" s="320"/>
      <c r="AN45" s="320"/>
      <c r="AO45" s="321"/>
      <c r="AP45" s="66"/>
      <c r="AQ45" s="66"/>
      <c r="AR45" s="66"/>
      <c r="AS45" s="66"/>
      <c r="AT45" s="66"/>
      <c r="AU45" s="66"/>
      <c r="AV45" s="66"/>
      <c r="AW45" s="67"/>
    </row>
    <row r="46" spans="2:66" ht="17.100000000000001" customHeight="1" thickBot="1" x14ac:dyDescent="0.2">
      <c r="B46" s="322"/>
      <c r="C46" s="323"/>
      <c r="D46" s="323"/>
      <c r="E46" s="323"/>
      <c r="F46" s="323"/>
      <c r="G46" s="323"/>
      <c r="H46" s="323"/>
      <c r="I46" s="323"/>
      <c r="J46" s="323"/>
      <c r="K46" s="323"/>
      <c r="L46" s="324"/>
      <c r="M46" s="325"/>
      <c r="N46" s="326"/>
      <c r="O46" s="326"/>
      <c r="P46" s="326"/>
      <c r="Q46" s="326"/>
      <c r="R46" s="125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326"/>
      <c r="AE46" s="130"/>
      <c r="AF46" s="131"/>
      <c r="AG46" s="328"/>
      <c r="AH46" s="323"/>
      <c r="AI46" s="323"/>
      <c r="AJ46" s="323"/>
      <c r="AK46" s="323"/>
      <c r="AL46" s="323"/>
      <c r="AM46" s="323"/>
      <c r="AN46" s="323"/>
      <c r="AO46" s="324"/>
      <c r="AP46" s="24"/>
      <c r="AQ46" s="24"/>
      <c r="AR46" s="24"/>
      <c r="AS46" s="24"/>
      <c r="AT46" s="24"/>
      <c r="AU46" s="24"/>
      <c r="AV46" s="24"/>
      <c r="AW46" s="72"/>
    </row>
    <row r="47" spans="2:66" ht="17.100000000000001" customHeight="1" x14ac:dyDescent="0.15">
      <c r="B47" s="272" t="s">
        <v>48</v>
      </c>
      <c r="C47" s="273"/>
      <c r="D47" s="274"/>
      <c r="E47" s="281" t="e">
        <f>VLOOKUP($BA$6,#REF!,31,FALSE)&amp;""</f>
        <v>#REF!</v>
      </c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 t="e">
        <f>VLOOKUP($BA$6,#REF!,34,FALSE)&amp;""</f>
        <v>#REF!</v>
      </c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282"/>
      <c r="AU47" s="282"/>
      <c r="AV47" s="282"/>
      <c r="AW47" s="285"/>
    </row>
    <row r="48" spans="2:66" ht="17.100000000000001" customHeight="1" x14ac:dyDescent="0.15">
      <c r="B48" s="275"/>
      <c r="C48" s="276"/>
      <c r="D48" s="277"/>
      <c r="E48" s="283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6"/>
    </row>
    <row r="49" spans="2:49" ht="17.100000000000001" customHeight="1" x14ac:dyDescent="0.15">
      <c r="B49" s="275"/>
      <c r="C49" s="276"/>
      <c r="D49" s="277"/>
      <c r="E49" s="283" t="e">
        <f>VLOOKUP($BA$6,#REF!,32,FALSE)&amp;""</f>
        <v>#REF!</v>
      </c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 t="e">
        <f>VLOOKUP($BA$6,#REF!,35,FALSE)&amp;""</f>
        <v>#REF!</v>
      </c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6"/>
    </row>
    <row r="50" spans="2:49" ht="17.100000000000001" customHeight="1" x14ac:dyDescent="0.15">
      <c r="B50" s="275"/>
      <c r="C50" s="276"/>
      <c r="D50" s="277"/>
      <c r="E50" s="283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4"/>
      <c r="AQ50" s="284"/>
      <c r="AR50" s="284"/>
      <c r="AS50" s="284"/>
      <c r="AT50" s="284"/>
      <c r="AU50" s="284"/>
      <c r="AV50" s="284"/>
      <c r="AW50" s="286"/>
    </row>
    <row r="51" spans="2:49" ht="17.100000000000001" customHeight="1" x14ac:dyDescent="0.15">
      <c r="B51" s="275"/>
      <c r="C51" s="276"/>
      <c r="D51" s="277"/>
      <c r="E51" s="283" t="e">
        <f>VLOOKUP($BA$6,#REF!,33,FALSE)&amp;""</f>
        <v>#REF!</v>
      </c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 t="e">
        <f>VLOOKUP($BA$6,#REF!,36,FALSE)&amp;""</f>
        <v>#REF!</v>
      </c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6"/>
    </row>
    <row r="52" spans="2:49" ht="17.100000000000001" customHeight="1" x14ac:dyDescent="0.15">
      <c r="B52" s="278"/>
      <c r="C52" s="279"/>
      <c r="D52" s="280"/>
      <c r="E52" s="283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6"/>
    </row>
    <row r="53" spans="2:49" ht="17.100000000000001" customHeight="1" x14ac:dyDescent="0.15">
      <c r="B53" s="287" t="s">
        <v>23</v>
      </c>
      <c r="C53" s="288"/>
      <c r="D53" s="289"/>
      <c r="E53" s="243" t="e">
        <f>VLOOKUP($BA$6,#REF!,37,FALSE)&amp;""</f>
        <v>#REF!</v>
      </c>
      <c r="F53" s="244"/>
      <c r="G53" s="244"/>
      <c r="H53" s="244"/>
      <c r="I53" s="244"/>
      <c r="J53" s="244"/>
      <c r="K53" s="244"/>
      <c r="L53" s="245"/>
      <c r="M53" s="65"/>
      <c r="N53" s="66"/>
      <c r="O53" s="66"/>
      <c r="P53" s="66"/>
      <c r="Q53" s="66"/>
      <c r="R53" s="66"/>
      <c r="S53" s="66"/>
      <c r="T53" s="66"/>
      <c r="U53" s="66"/>
      <c r="V53" s="58"/>
      <c r="W53" s="233" t="s">
        <v>14</v>
      </c>
      <c r="X53" s="234"/>
      <c r="Y53" s="249" t="s">
        <v>40</v>
      </c>
      <c r="Z53" s="250"/>
      <c r="AA53" s="250"/>
      <c r="AB53" s="250"/>
      <c r="AC53" s="250"/>
      <c r="AD53" s="250"/>
      <c r="AE53" s="250"/>
      <c r="AF53" s="250"/>
      <c r="AG53" s="85"/>
      <c r="AH53" s="86"/>
      <c r="AI53" s="86"/>
      <c r="AJ53" s="86"/>
      <c r="AK53" s="86"/>
      <c r="AL53" s="86"/>
      <c r="AM53" s="86"/>
      <c r="AN53" s="150"/>
      <c r="AO53" s="150"/>
      <c r="AP53" s="86"/>
      <c r="AQ53" s="86"/>
      <c r="AR53" s="150"/>
      <c r="AS53" s="150"/>
      <c r="AT53" s="86"/>
      <c r="AU53" s="86"/>
      <c r="AV53" s="150"/>
      <c r="AW53" s="151"/>
    </row>
    <row r="54" spans="2:49" ht="17.100000000000001" customHeight="1" x14ac:dyDescent="0.15">
      <c r="B54" s="290"/>
      <c r="C54" s="229"/>
      <c r="D54" s="224"/>
      <c r="E54" s="246"/>
      <c r="F54" s="247"/>
      <c r="G54" s="247"/>
      <c r="H54" s="247"/>
      <c r="I54" s="247"/>
      <c r="J54" s="247"/>
      <c r="K54" s="247"/>
      <c r="L54" s="248"/>
      <c r="M54" s="68"/>
      <c r="N54" s="69"/>
      <c r="O54" s="69"/>
      <c r="P54" s="69"/>
      <c r="Q54" s="69"/>
      <c r="R54" s="69"/>
      <c r="S54" s="69"/>
      <c r="T54" s="69"/>
      <c r="U54" s="69"/>
      <c r="V54" s="73"/>
      <c r="W54" s="235"/>
      <c r="X54" s="236"/>
      <c r="Y54" s="294"/>
      <c r="Z54" s="295"/>
      <c r="AA54" s="295"/>
      <c r="AB54" s="295"/>
      <c r="AC54" s="295"/>
      <c r="AD54" s="295"/>
      <c r="AE54" s="295"/>
      <c r="AF54" s="295"/>
      <c r="AG54" s="87"/>
      <c r="AH54" s="88"/>
      <c r="AI54" s="88"/>
      <c r="AJ54" s="88"/>
      <c r="AK54" s="88"/>
      <c r="AL54" s="88"/>
      <c r="AM54" s="88"/>
      <c r="AN54" s="152"/>
      <c r="AO54" s="152"/>
      <c r="AP54" s="88"/>
      <c r="AQ54" s="88"/>
      <c r="AR54" s="152"/>
      <c r="AS54" s="152"/>
      <c r="AT54" s="88"/>
      <c r="AU54" s="88"/>
      <c r="AV54" s="152"/>
      <c r="AW54" s="153"/>
    </row>
    <row r="55" spans="2:49" ht="17.100000000000001" customHeight="1" x14ac:dyDescent="0.15">
      <c r="B55" s="290"/>
      <c r="C55" s="229"/>
      <c r="D55" s="224"/>
      <c r="E55" s="243" t="e">
        <f>VLOOKUP($BA$6,#REF!,38,FALSE)&amp;""</f>
        <v>#REF!</v>
      </c>
      <c r="F55" s="244"/>
      <c r="G55" s="244"/>
      <c r="H55" s="244"/>
      <c r="I55" s="244"/>
      <c r="J55" s="244"/>
      <c r="K55" s="244"/>
      <c r="L55" s="245"/>
      <c r="M55" s="65"/>
      <c r="N55" s="66"/>
      <c r="O55" s="66"/>
      <c r="P55" s="66"/>
      <c r="Q55" s="66"/>
      <c r="R55" s="66"/>
      <c r="S55" s="66"/>
      <c r="T55" s="66"/>
      <c r="U55" s="66"/>
      <c r="V55" s="80"/>
      <c r="W55" s="233" t="s">
        <v>14</v>
      </c>
      <c r="X55" s="234"/>
      <c r="Y55" s="237" t="s">
        <v>22</v>
      </c>
      <c r="Z55" s="238"/>
      <c r="AA55" s="238"/>
      <c r="AB55" s="238"/>
      <c r="AC55" s="238"/>
      <c r="AD55" s="238"/>
      <c r="AE55" s="238"/>
      <c r="AF55" s="239"/>
      <c r="AG55" s="89"/>
      <c r="AH55" s="60"/>
      <c r="AI55" s="60"/>
      <c r="AJ55" s="60"/>
      <c r="AK55" s="60"/>
      <c r="AL55" s="60"/>
      <c r="AM55" s="60"/>
      <c r="AN55" s="150"/>
      <c r="AO55" s="150"/>
      <c r="AP55" s="90"/>
      <c r="AQ55" s="90"/>
      <c r="AR55" s="150"/>
      <c r="AS55" s="150"/>
      <c r="AT55" s="90"/>
      <c r="AU55" s="90"/>
      <c r="AV55" s="154"/>
      <c r="AW55" s="155"/>
    </row>
    <row r="56" spans="2:49" ht="17.100000000000001" customHeight="1" x14ac:dyDescent="0.15">
      <c r="B56" s="290"/>
      <c r="C56" s="229"/>
      <c r="D56" s="224"/>
      <c r="E56" s="246"/>
      <c r="F56" s="247"/>
      <c r="G56" s="247"/>
      <c r="H56" s="247"/>
      <c r="I56" s="247"/>
      <c r="J56" s="247"/>
      <c r="K56" s="247"/>
      <c r="L56" s="248"/>
      <c r="M56" s="68"/>
      <c r="N56" s="69"/>
      <c r="O56" s="69"/>
      <c r="P56" s="69"/>
      <c r="Q56" s="69"/>
      <c r="R56" s="69"/>
      <c r="S56" s="69"/>
      <c r="T56" s="69"/>
      <c r="U56" s="69"/>
      <c r="V56" s="81"/>
      <c r="W56" s="235"/>
      <c r="X56" s="236"/>
      <c r="Y56" s="240"/>
      <c r="Z56" s="241"/>
      <c r="AA56" s="241"/>
      <c r="AB56" s="241"/>
      <c r="AC56" s="241"/>
      <c r="AD56" s="241"/>
      <c r="AE56" s="241"/>
      <c r="AF56" s="242"/>
      <c r="AG56" s="89"/>
      <c r="AH56" s="60"/>
      <c r="AI56" s="60"/>
      <c r="AJ56" s="60"/>
      <c r="AK56" s="60"/>
      <c r="AL56" s="60"/>
      <c r="AM56" s="60"/>
      <c r="AN56" s="152"/>
      <c r="AO56" s="152"/>
      <c r="AP56" s="92"/>
      <c r="AQ56" s="92"/>
      <c r="AR56" s="152"/>
      <c r="AS56" s="152"/>
      <c r="AT56" s="92"/>
      <c r="AU56" s="92"/>
      <c r="AV56" s="156"/>
      <c r="AW56" s="157"/>
    </row>
    <row r="57" spans="2:49" ht="17.100000000000001" customHeight="1" x14ac:dyDescent="0.15">
      <c r="B57" s="290"/>
      <c r="C57" s="229"/>
      <c r="D57" s="224"/>
      <c r="E57" s="243" t="e">
        <f>VLOOKUP($BA$6,#REF!,39,FALSE)&amp;""</f>
        <v>#REF!</v>
      </c>
      <c r="F57" s="244"/>
      <c r="G57" s="244"/>
      <c r="H57" s="244"/>
      <c r="I57" s="244"/>
      <c r="J57" s="244"/>
      <c r="K57" s="244"/>
      <c r="L57" s="245"/>
      <c r="M57" s="65"/>
      <c r="N57" s="66"/>
      <c r="O57" s="66"/>
      <c r="P57" s="66"/>
      <c r="Q57" s="66"/>
      <c r="R57" s="66"/>
      <c r="S57" s="66"/>
      <c r="T57" s="66"/>
      <c r="U57" s="66"/>
      <c r="V57" s="80"/>
      <c r="W57" s="233" t="s">
        <v>14</v>
      </c>
      <c r="X57" s="234"/>
      <c r="Y57" s="237" t="s">
        <v>41</v>
      </c>
      <c r="Z57" s="238"/>
      <c r="AA57" s="238"/>
      <c r="AB57" s="238"/>
      <c r="AC57" s="238"/>
      <c r="AD57" s="238"/>
      <c r="AE57" s="238"/>
      <c r="AF57" s="239"/>
      <c r="AG57" s="94"/>
      <c r="AH57" s="95"/>
      <c r="AI57" s="95"/>
      <c r="AJ57" s="95"/>
      <c r="AK57" s="95"/>
      <c r="AL57" s="95"/>
      <c r="AM57" s="95"/>
      <c r="AN57" s="150"/>
      <c r="AO57" s="150"/>
      <c r="AP57" s="90"/>
      <c r="AQ57" s="90"/>
      <c r="AR57" s="150"/>
      <c r="AS57" s="150"/>
      <c r="AT57" s="90"/>
      <c r="AU57" s="90"/>
      <c r="AV57" s="154"/>
      <c r="AW57" s="155"/>
    </row>
    <row r="58" spans="2:49" ht="17.100000000000001" customHeight="1" x14ac:dyDescent="0.15">
      <c r="B58" s="290"/>
      <c r="C58" s="229"/>
      <c r="D58" s="224"/>
      <c r="E58" s="246"/>
      <c r="F58" s="247"/>
      <c r="G58" s="247"/>
      <c r="H58" s="247"/>
      <c r="I58" s="247"/>
      <c r="J58" s="247"/>
      <c r="K58" s="247"/>
      <c r="L58" s="248"/>
      <c r="M58" s="68"/>
      <c r="N58" s="69"/>
      <c r="O58" s="69"/>
      <c r="P58" s="69"/>
      <c r="Q58" s="69"/>
      <c r="R58" s="69"/>
      <c r="S58" s="69"/>
      <c r="T58" s="69"/>
      <c r="U58" s="69"/>
      <c r="V58" s="81"/>
      <c r="W58" s="235"/>
      <c r="X58" s="236"/>
      <c r="Y58" s="240"/>
      <c r="Z58" s="241"/>
      <c r="AA58" s="241"/>
      <c r="AB58" s="241"/>
      <c r="AC58" s="241"/>
      <c r="AD58" s="241"/>
      <c r="AE58" s="241"/>
      <c r="AF58" s="242"/>
      <c r="AG58" s="96"/>
      <c r="AH58" s="97"/>
      <c r="AI58" s="97"/>
      <c r="AJ58" s="97"/>
      <c r="AK58" s="97"/>
      <c r="AL58" s="97"/>
      <c r="AM58" s="97"/>
      <c r="AN58" s="152"/>
      <c r="AO58" s="152"/>
      <c r="AP58" s="92"/>
      <c r="AQ58" s="92"/>
      <c r="AR58" s="152"/>
      <c r="AS58" s="152"/>
      <c r="AT58" s="92"/>
      <c r="AU58" s="92"/>
      <c r="AV58" s="156"/>
      <c r="AW58" s="157"/>
    </row>
    <row r="59" spans="2:49" ht="17.100000000000001" customHeight="1" x14ac:dyDescent="0.15">
      <c r="B59" s="290"/>
      <c r="C59" s="229"/>
      <c r="D59" s="224"/>
      <c r="E59" s="302" t="e">
        <f>VLOOKUP($BA$6,#REF!,40,FALSE)&amp;""</f>
        <v>#REF!</v>
      </c>
      <c r="F59" s="303"/>
      <c r="G59" s="303"/>
      <c r="H59" s="303"/>
      <c r="I59" s="303"/>
      <c r="J59" s="303"/>
      <c r="K59" s="303"/>
      <c r="L59" s="304"/>
      <c r="M59" s="65"/>
      <c r="N59" s="66"/>
      <c r="O59" s="66"/>
      <c r="P59" s="66"/>
      <c r="Q59" s="66"/>
      <c r="R59" s="66"/>
      <c r="S59" s="66"/>
      <c r="T59" s="66"/>
      <c r="U59" s="66"/>
      <c r="V59" s="80"/>
      <c r="W59" s="233" t="s">
        <v>14</v>
      </c>
      <c r="X59" s="234"/>
      <c r="Y59" s="237" t="s">
        <v>42</v>
      </c>
      <c r="Z59" s="238"/>
      <c r="AA59" s="238"/>
      <c r="AB59" s="238"/>
      <c r="AC59" s="238"/>
      <c r="AD59" s="238"/>
      <c r="AE59" s="238"/>
      <c r="AF59" s="239"/>
      <c r="AG59" s="89"/>
      <c r="AH59" s="60"/>
      <c r="AI59" s="60"/>
      <c r="AJ59" s="60"/>
      <c r="AK59" s="60"/>
      <c r="AL59" s="60"/>
      <c r="AM59" s="60"/>
      <c r="AN59" s="150"/>
      <c r="AO59" s="150"/>
      <c r="AP59" s="60"/>
      <c r="AQ59" s="60"/>
      <c r="AR59" s="150"/>
      <c r="AS59" s="150"/>
      <c r="AT59" s="95"/>
      <c r="AU59" s="60"/>
      <c r="AV59" s="154"/>
      <c r="AW59" s="155"/>
    </row>
    <row r="60" spans="2:49" ht="17.100000000000001" customHeight="1" x14ac:dyDescent="0.15">
      <c r="B60" s="290"/>
      <c r="C60" s="229"/>
      <c r="D60" s="224"/>
      <c r="E60" s="305"/>
      <c r="F60" s="306"/>
      <c r="G60" s="306"/>
      <c r="H60" s="306"/>
      <c r="I60" s="306"/>
      <c r="J60" s="306"/>
      <c r="K60" s="306"/>
      <c r="L60" s="307"/>
      <c r="M60" s="68"/>
      <c r="N60" s="69"/>
      <c r="O60" s="69"/>
      <c r="P60" s="69"/>
      <c r="Q60" s="69"/>
      <c r="R60" s="69"/>
      <c r="S60" s="69"/>
      <c r="T60" s="69"/>
      <c r="U60" s="69"/>
      <c r="V60" s="81"/>
      <c r="W60" s="235"/>
      <c r="X60" s="236"/>
      <c r="Y60" s="240"/>
      <c r="Z60" s="241"/>
      <c r="AA60" s="241"/>
      <c r="AB60" s="241"/>
      <c r="AC60" s="241"/>
      <c r="AD60" s="241"/>
      <c r="AE60" s="241"/>
      <c r="AF60" s="242"/>
      <c r="AG60" s="96"/>
      <c r="AH60" s="97"/>
      <c r="AI60" s="97"/>
      <c r="AJ60" s="97"/>
      <c r="AK60" s="97"/>
      <c r="AL60" s="97"/>
      <c r="AM60" s="97"/>
      <c r="AN60" s="152"/>
      <c r="AO60" s="152"/>
      <c r="AP60" s="97"/>
      <c r="AQ60" s="97"/>
      <c r="AR60" s="152"/>
      <c r="AS60" s="152"/>
      <c r="AT60" s="97"/>
      <c r="AU60" s="97"/>
      <c r="AV60" s="156"/>
      <c r="AW60" s="157"/>
    </row>
    <row r="61" spans="2:49" ht="17.100000000000001" customHeight="1" x14ac:dyDescent="0.15">
      <c r="B61" s="290"/>
      <c r="C61" s="229"/>
      <c r="D61" s="224"/>
      <c r="E61" s="243" t="e">
        <f>VLOOKUP($BA$6,#REF!,41,FALSE)&amp;""</f>
        <v>#REF!</v>
      </c>
      <c r="F61" s="244"/>
      <c r="G61" s="244"/>
      <c r="H61" s="244"/>
      <c r="I61" s="244"/>
      <c r="J61" s="244"/>
      <c r="K61" s="244"/>
      <c r="L61" s="245"/>
      <c r="M61" s="65"/>
      <c r="N61" s="66"/>
      <c r="O61" s="66"/>
      <c r="P61" s="66"/>
      <c r="Q61" s="66"/>
      <c r="R61" s="66"/>
      <c r="S61" s="66"/>
      <c r="T61" s="66"/>
      <c r="U61" s="66"/>
      <c r="V61" s="58"/>
      <c r="W61" s="233" t="s">
        <v>14</v>
      </c>
      <c r="X61" s="234"/>
      <c r="Y61" s="249" t="s">
        <v>45</v>
      </c>
      <c r="Z61" s="250"/>
      <c r="AA61" s="250"/>
      <c r="AB61" s="250"/>
      <c r="AC61" s="250"/>
      <c r="AD61" s="250"/>
      <c r="AE61" s="250"/>
      <c r="AF61" s="251"/>
      <c r="AG61" s="249" t="s">
        <v>46</v>
      </c>
      <c r="AH61" s="250"/>
      <c r="AI61" s="250"/>
      <c r="AJ61" s="250"/>
      <c r="AK61" s="250"/>
      <c r="AL61" s="250"/>
      <c r="AM61" s="250"/>
      <c r="AN61" s="250"/>
      <c r="AO61" s="251"/>
      <c r="AP61" s="249" t="s">
        <v>47</v>
      </c>
      <c r="AQ61" s="250"/>
      <c r="AR61" s="250"/>
      <c r="AS61" s="250"/>
      <c r="AT61" s="250"/>
      <c r="AU61" s="250"/>
      <c r="AV61" s="250"/>
      <c r="AW61" s="251"/>
    </row>
    <row r="62" spans="2:49" ht="17.100000000000001" customHeight="1" x14ac:dyDescent="0.15">
      <c r="B62" s="290"/>
      <c r="C62" s="229"/>
      <c r="D62" s="224"/>
      <c r="E62" s="246"/>
      <c r="F62" s="247"/>
      <c r="G62" s="247"/>
      <c r="H62" s="247"/>
      <c r="I62" s="247"/>
      <c r="J62" s="247"/>
      <c r="K62" s="247"/>
      <c r="L62" s="248"/>
      <c r="M62" s="68"/>
      <c r="N62" s="69"/>
      <c r="O62" s="69"/>
      <c r="P62" s="69"/>
      <c r="Q62" s="69"/>
      <c r="R62" s="69"/>
      <c r="S62" s="69"/>
      <c r="T62" s="69"/>
      <c r="U62" s="69"/>
      <c r="V62" s="73"/>
      <c r="W62" s="235"/>
      <c r="X62" s="236"/>
      <c r="Y62" s="163"/>
      <c r="Z62" s="150"/>
      <c r="AA62" s="150"/>
      <c r="AB62" s="150"/>
      <c r="AC62" s="150"/>
      <c r="AD62" s="150"/>
      <c r="AE62" s="150"/>
      <c r="AF62" s="151"/>
      <c r="AG62" s="163"/>
      <c r="AH62" s="150"/>
      <c r="AI62" s="150"/>
      <c r="AJ62" s="150"/>
      <c r="AK62" s="150"/>
      <c r="AL62" s="150"/>
      <c r="AM62" s="150"/>
      <c r="AN62" s="150"/>
      <c r="AO62" s="151"/>
      <c r="AP62" s="163"/>
      <c r="AQ62" s="150"/>
      <c r="AR62" s="150"/>
      <c r="AS62" s="150"/>
      <c r="AT62" s="150"/>
      <c r="AU62" s="150"/>
      <c r="AV62" s="150"/>
      <c r="AW62" s="151"/>
    </row>
    <row r="63" spans="2:49" ht="17.100000000000001" customHeight="1" thickBot="1" x14ac:dyDescent="0.2">
      <c r="B63" s="290"/>
      <c r="C63" s="229"/>
      <c r="D63" s="224"/>
      <c r="E63" s="296" t="e">
        <f>VLOOKUP($BA$6,#REF!,42,FALSE)&amp;""</f>
        <v>#REF!</v>
      </c>
      <c r="F63" s="297"/>
      <c r="G63" s="297"/>
      <c r="H63" s="297"/>
      <c r="I63" s="297"/>
      <c r="J63" s="297"/>
      <c r="K63" s="297"/>
      <c r="L63" s="298"/>
      <c r="M63" s="65"/>
      <c r="N63" s="66"/>
      <c r="O63" s="66"/>
      <c r="P63" s="66"/>
      <c r="Q63" s="66"/>
      <c r="R63" s="66"/>
      <c r="S63" s="66"/>
      <c r="T63" s="66"/>
      <c r="U63" s="66"/>
      <c r="V63" s="9"/>
      <c r="W63" s="233" t="s">
        <v>14</v>
      </c>
      <c r="X63" s="234"/>
      <c r="Y63" s="98"/>
      <c r="Z63" s="99"/>
      <c r="AA63" s="99"/>
      <c r="AB63" s="99"/>
      <c r="AC63" s="99"/>
      <c r="AD63" s="99"/>
      <c r="AE63" s="60"/>
      <c r="AF63" s="60"/>
      <c r="AG63" s="89"/>
      <c r="AH63" s="60"/>
      <c r="AI63" s="60"/>
      <c r="AJ63" s="60"/>
      <c r="AK63" s="60"/>
      <c r="AL63" s="60"/>
      <c r="AM63" s="60"/>
      <c r="AN63" s="60"/>
      <c r="AO63" s="91"/>
      <c r="AP63" s="100"/>
      <c r="AQ63" s="90"/>
      <c r="AR63" s="90"/>
      <c r="AS63" s="90"/>
      <c r="AT63" s="90"/>
      <c r="AU63" s="90"/>
      <c r="AV63" s="90"/>
      <c r="AW63" s="91"/>
    </row>
    <row r="64" spans="2:49" ht="17.100000000000001" customHeight="1" x14ac:dyDescent="0.15">
      <c r="B64" s="290"/>
      <c r="C64" s="229"/>
      <c r="D64" s="224"/>
      <c r="E64" s="299"/>
      <c r="F64" s="300"/>
      <c r="G64" s="300"/>
      <c r="H64" s="300"/>
      <c r="I64" s="300"/>
      <c r="J64" s="300"/>
      <c r="K64" s="300"/>
      <c r="L64" s="301"/>
      <c r="M64" s="68"/>
      <c r="N64" s="69"/>
      <c r="O64" s="69"/>
      <c r="P64" s="69"/>
      <c r="Q64" s="69"/>
      <c r="R64" s="69"/>
      <c r="S64" s="69"/>
      <c r="T64" s="69"/>
      <c r="U64" s="69"/>
      <c r="V64" s="69"/>
      <c r="W64" s="235"/>
      <c r="X64" s="236"/>
      <c r="Y64" s="98"/>
      <c r="Z64" s="99"/>
      <c r="AA64" s="99"/>
      <c r="AB64" s="99"/>
      <c r="AC64" s="99"/>
      <c r="AD64" s="99"/>
      <c r="AE64" s="60"/>
      <c r="AF64" s="60"/>
      <c r="AG64" s="89"/>
      <c r="AH64" s="60"/>
      <c r="AI64" s="60"/>
      <c r="AJ64" s="60"/>
      <c r="AK64" s="60"/>
      <c r="AL64" s="60"/>
      <c r="AM64" s="60"/>
      <c r="AN64" s="60"/>
      <c r="AO64" s="91"/>
      <c r="AP64" s="100"/>
      <c r="AQ64" s="90"/>
      <c r="AR64" s="90"/>
      <c r="AS64" s="90"/>
      <c r="AT64" s="90"/>
      <c r="AU64" s="90"/>
      <c r="AV64" s="90"/>
      <c r="AW64" s="91"/>
    </row>
    <row r="65" spans="2:49" ht="17.100000000000001" customHeight="1" x14ac:dyDescent="0.15">
      <c r="B65" s="290"/>
      <c r="C65" s="229"/>
      <c r="D65" s="224"/>
      <c r="E65" s="243" t="e">
        <f>VLOOKUP($BA$6,#REF!,43,FALSE)&amp;""</f>
        <v>#REF!</v>
      </c>
      <c r="F65" s="244"/>
      <c r="G65" s="244"/>
      <c r="H65" s="244"/>
      <c r="I65" s="244"/>
      <c r="J65" s="244"/>
      <c r="K65" s="244"/>
      <c r="L65" s="245"/>
      <c r="M65" s="65"/>
      <c r="N65" s="66"/>
      <c r="O65" s="66"/>
      <c r="P65" s="66"/>
      <c r="Q65" s="66"/>
      <c r="R65" s="66"/>
      <c r="S65" s="66"/>
      <c r="T65" s="66"/>
      <c r="U65" s="66"/>
      <c r="V65" s="9"/>
      <c r="W65" s="233" t="s">
        <v>14</v>
      </c>
      <c r="X65" s="234"/>
      <c r="Y65" s="98"/>
      <c r="Z65" s="99"/>
      <c r="AA65" s="99"/>
      <c r="AB65" s="99"/>
      <c r="AC65" s="99"/>
      <c r="AD65" s="99"/>
      <c r="AE65" s="60"/>
      <c r="AF65" s="60"/>
      <c r="AG65" s="89"/>
      <c r="AH65" s="60"/>
      <c r="AI65" s="60"/>
      <c r="AJ65" s="60"/>
      <c r="AK65" s="60"/>
      <c r="AL65" s="60"/>
      <c r="AM65" s="60"/>
      <c r="AN65" s="60"/>
      <c r="AO65" s="91"/>
      <c r="AP65" s="100"/>
      <c r="AQ65" s="90"/>
      <c r="AR65" s="90"/>
      <c r="AS65" s="90"/>
      <c r="AT65" s="90"/>
      <c r="AU65" s="90"/>
      <c r="AV65" s="90"/>
      <c r="AW65" s="91"/>
    </row>
    <row r="66" spans="2:49" ht="17.100000000000001" customHeight="1" x14ac:dyDescent="0.15">
      <c r="B66" s="290"/>
      <c r="C66" s="229"/>
      <c r="D66" s="224"/>
      <c r="E66" s="246"/>
      <c r="F66" s="247"/>
      <c r="G66" s="247"/>
      <c r="H66" s="247"/>
      <c r="I66" s="247"/>
      <c r="J66" s="247"/>
      <c r="K66" s="247"/>
      <c r="L66" s="248"/>
      <c r="M66" s="68"/>
      <c r="N66" s="69"/>
      <c r="O66" s="69"/>
      <c r="P66" s="69"/>
      <c r="Q66" s="69"/>
      <c r="R66" s="69"/>
      <c r="S66" s="69"/>
      <c r="T66" s="69"/>
      <c r="U66" s="69"/>
      <c r="V66" s="69"/>
      <c r="W66" s="235"/>
      <c r="X66" s="236"/>
      <c r="Y66" s="87"/>
      <c r="Z66" s="88"/>
      <c r="AA66" s="88"/>
      <c r="AB66" s="88"/>
      <c r="AC66" s="88"/>
      <c r="AD66" s="88"/>
      <c r="AE66" s="97"/>
      <c r="AF66" s="97"/>
      <c r="AG66" s="96"/>
      <c r="AH66" s="97"/>
      <c r="AI66" s="97"/>
      <c r="AJ66" s="97"/>
      <c r="AK66" s="97"/>
      <c r="AL66" s="97"/>
      <c r="AM66" s="97"/>
      <c r="AN66" s="97"/>
      <c r="AO66" s="93"/>
      <c r="AP66" s="101"/>
      <c r="AQ66" s="92"/>
      <c r="AR66" s="92"/>
      <c r="AS66" s="92"/>
      <c r="AT66" s="92"/>
      <c r="AU66" s="92"/>
      <c r="AV66" s="92"/>
      <c r="AW66" s="93"/>
    </row>
    <row r="67" spans="2:49" ht="17.100000000000001" customHeight="1" x14ac:dyDescent="0.15">
      <c r="B67" s="290"/>
      <c r="C67" s="229"/>
      <c r="D67" s="224"/>
      <c r="E67" s="243" t="e">
        <f>VLOOKUP($BA$6,#REF!,44,FALSE)&amp;""</f>
        <v>#REF!</v>
      </c>
      <c r="F67" s="244"/>
      <c r="G67" s="244"/>
      <c r="H67" s="244"/>
      <c r="I67" s="244"/>
      <c r="J67" s="244"/>
      <c r="K67" s="244"/>
      <c r="L67" s="245"/>
      <c r="M67" s="65"/>
      <c r="N67" s="66"/>
      <c r="O67" s="66"/>
      <c r="P67" s="66"/>
      <c r="Q67" s="66"/>
      <c r="R67" s="66"/>
      <c r="S67" s="66"/>
      <c r="T67" s="66"/>
      <c r="U67" s="66"/>
      <c r="V67" s="58"/>
      <c r="W67" s="233" t="s">
        <v>14</v>
      </c>
      <c r="X67" s="234"/>
      <c r="Y67" s="260" t="s">
        <v>44</v>
      </c>
      <c r="Z67" s="261"/>
      <c r="AA67" s="262"/>
      <c r="AB67" s="269" t="e">
        <f>VLOOKUP($BA$6,#REF!,46,FALSE)&amp;""</f>
        <v>#REF!</v>
      </c>
      <c r="AC67" s="270"/>
      <c r="AD67" s="270"/>
      <c r="AE67" s="270"/>
      <c r="AF67" s="270"/>
      <c r="AG67" s="270"/>
      <c r="AH67" s="270"/>
      <c r="AI67" s="209"/>
      <c r="AJ67" s="270" t="e">
        <f>VLOOKUP($BA$6,#REF!,47,FALSE)&amp;""</f>
        <v>#REF!</v>
      </c>
      <c r="AK67" s="270"/>
      <c r="AL67" s="270"/>
      <c r="AM67" s="270"/>
      <c r="AN67" s="270"/>
      <c r="AO67" s="270"/>
      <c r="AP67" s="270"/>
      <c r="AQ67" s="270" t="e">
        <f>VLOOKUP($BA$6,#REF!,48,FALSE)&amp;""</f>
        <v>#REF!</v>
      </c>
      <c r="AR67" s="270"/>
      <c r="AS67" s="270"/>
      <c r="AT67" s="270"/>
      <c r="AU67" s="270"/>
      <c r="AV67" s="270"/>
      <c r="AW67" s="271"/>
    </row>
    <row r="68" spans="2:49" ht="17.100000000000001" customHeight="1" x14ac:dyDescent="0.15">
      <c r="B68" s="290"/>
      <c r="C68" s="229"/>
      <c r="D68" s="224"/>
      <c r="E68" s="246"/>
      <c r="F68" s="247"/>
      <c r="G68" s="247"/>
      <c r="H68" s="247"/>
      <c r="I68" s="247"/>
      <c r="J68" s="247"/>
      <c r="K68" s="247"/>
      <c r="L68" s="248"/>
      <c r="M68" s="68"/>
      <c r="N68" s="69"/>
      <c r="O68" s="69"/>
      <c r="P68" s="69"/>
      <c r="Q68" s="69"/>
      <c r="R68" s="69"/>
      <c r="S68" s="69"/>
      <c r="T68" s="69"/>
      <c r="U68" s="69"/>
      <c r="V68" s="73"/>
      <c r="W68" s="235"/>
      <c r="X68" s="236"/>
      <c r="Y68" s="263"/>
      <c r="Z68" s="264"/>
      <c r="AA68" s="265"/>
      <c r="AB68" s="256"/>
      <c r="AC68" s="252"/>
      <c r="AD68" s="252"/>
      <c r="AE68" s="252"/>
      <c r="AF68" s="252"/>
      <c r="AG68" s="252"/>
      <c r="AH68" s="252"/>
      <c r="AI68" s="210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3"/>
    </row>
    <row r="69" spans="2:49" ht="17.100000000000001" customHeight="1" x14ac:dyDescent="0.15">
      <c r="B69" s="290"/>
      <c r="C69" s="229"/>
      <c r="D69" s="224"/>
      <c r="E69" s="243" t="e">
        <f>VLOOKUP($BA$6,#REF!,45,FALSE)&amp;""</f>
        <v>#REF!</v>
      </c>
      <c r="F69" s="244"/>
      <c r="G69" s="244"/>
      <c r="H69" s="244"/>
      <c r="I69" s="244"/>
      <c r="J69" s="244"/>
      <c r="K69" s="244"/>
      <c r="L69" s="245"/>
      <c r="M69" s="65"/>
      <c r="N69" s="66"/>
      <c r="O69" s="66"/>
      <c r="P69" s="66"/>
      <c r="Q69" s="66"/>
      <c r="R69" s="66"/>
      <c r="S69" s="66"/>
      <c r="T69" s="66"/>
      <c r="U69" s="66"/>
      <c r="V69" s="9"/>
      <c r="W69" s="233" t="s">
        <v>14</v>
      </c>
      <c r="X69" s="234"/>
      <c r="Y69" s="263"/>
      <c r="Z69" s="264"/>
      <c r="AA69" s="265"/>
      <c r="AB69" s="256" t="e">
        <f>VLOOKUP($BA$6,#REF!,49,FALSE)&amp;""</f>
        <v>#REF!</v>
      </c>
      <c r="AC69" s="252"/>
      <c r="AD69" s="252"/>
      <c r="AE69" s="252"/>
      <c r="AF69" s="252"/>
      <c r="AG69" s="252"/>
      <c r="AH69" s="252"/>
      <c r="AI69" s="210"/>
      <c r="AJ69" s="252" t="e">
        <f>VLOOKUP($BA$6,#REF!,50,FALSE)&amp;""</f>
        <v>#REF!</v>
      </c>
      <c r="AK69" s="252"/>
      <c r="AL69" s="252"/>
      <c r="AM69" s="252"/>
      <c r="AN69" s="252"/>
      <c r="AO69" s="252"/>
      <c r="AP69" s="252"/>
      <c r="AQ69" s="252" t="e">
        <f>VLOOKUP($BA$6,#REF!,51,FALSE)&amp;""</f>
        <v>#REF!</v>
      </c>
      <c r="AR69" s="252"/>
      <c r="AS69" s="252"/>
      <c r="AT69" s="252"/>
      <c r="AU69" s="252"/>
      <c r="AV69" s="252"/>
      <c r="AW69" s="253"/>
    </row>
    <row r="70" spans="2:49" ht="17.100000000000001" customHeight="1" x14ac:dyDescent="0.15">
      <c r="B70" s="290"/>
      <c r="C70" s="229"/>
      <c r="D70" s="224"/>
      <c r="E70" s="246"/>
      <c r="F70" s="247"/>
      <c r="G70" s="247"/>
      <c r="H70" s="247"/>
      <c r="I70" s="247"/>
      <c r="J70" s="247"/>
      <c r="K70" s="247"/>
      <c r="L70" s="248"/>
      <c r="M70" s="68"/>
      <c r="N70" s="69"/>
      <c r="O70" s="69"/>
      <c r="P70" s="69"/>
      <c r="Q70" s="69"/>
      <c r="R70" s="69"/>
      <c r="S70" s="69"/>
      <c r="T70" s="69"/>
      <c r="U70" s="69"/>
      <c r="V70" s="69"/>
      <c r="W70" s="235"/>
      <c r="X70" s="236"/>
      <c r="Y70" s="263"/>
      <c r="Z70" s="264"/>
      <c r="AA70" s="265"/>
      <c r="AB70" s="256"/>
      <c r="AC70" s="252"/>
      <c r="AD70" s="252"/>
      <c r="AE70" s="252"/>
      <c r="AF70" s="252"/>
      <c r="AG70" s="252"/>
      <c r="AH70" s="252"/>
      <c r="AI70" s="210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3"/>
    </row>
    <row r="71" spans="2:49" ht="17.100000000000001" customHeight="1" x14ac:dyDescent="0.15">
      <c r="B71" s="290"/>
      <c r="C71" s="229"/>
      <c r="D71" s="224"/>
      <c r="E71" s="254" t="s">
        <v>24</v>
      </c>
      <c r="F71" s="233"/>
      <c r="G71" s="233"/>
      <c r="H71" s="233"/>
      <c r="I71" s="233"/>
      <c r="J71" s="233"/>
      <c r="K71" s="233"/>
      <c r="L71" s="234"/>
      <c r="M71" s="65"/>
      <c r="N71" s="66"/>
      <c r="O71" s="66"/>
      <c r="P71" s="66"/>
      <c r="Q71" s="66"/>
      <c r="R71" s="66"/>
      <c r="S71" s="66"/>
      <c r="T71" s="66"/>
      <c r="U71" s="66"/>
      <c r="V71" s="9"/>
      <c r="W71" s="233" t="s">
        <v>14</v>
      </c>
      <c r="X71" s="234"/>
      <c r="Y71" s="263"/>
      <c r="Z71" s="264"/>
      <c r="AA71" s="265"/>
      <c r="AB71" s="256" t="e">
        <f>VLOOKUP($BA$6,#REF!,52,FALSE)&amp;""</f>
        <v>#REF!</v>
      </c>
      <c r="AC71" s="252"/>
      <c r="AD71" s="252"/>
      <c r="AE71" s="252"/>
      <c r="AF71" s="252"/>
      <c r="AG71" s="252"/>
      <c r="AH71" s="252"/>
      <c r="AI71" s="210"/>
      <c r="AJ71" s="252" t="e">
        <f>VLOOKUP($BA$6,#REF!,53,FALSE)&amp;""</f>
        <v>#REF!</v>
      </c>
      <c r="AK71" s="252"/>
      <c r="AL71" s="252"/>
      <c r="AM71" s="252"/>
      <c r="AN71" s="252"/>
      <c r="AO71" s="252"/>
      <c r="AP71" s="252"/>
      <c r="AQ71" s="252" t="e">
        <f>VLOOKUP($BA$6,#REF!,54,FALSE)&amp;""</f>
        <v>#REF!</v>
      </c>
      <c r="AR71" s="252"/>
      <c r="AS71" s="252"/>
      <c r="AT71" s="252"/>
      <c r="AU71" s="252"/>
      <c r="AV71" s="252"/>
      <c r="AW71" s="253"/>
    </row>
    <row r="72" spans="2:49" ht="17.100000000000001" customHeight="1" x14ac:dyDescent="0.15">
      <c r="B72" s="291"/>
      <c r="C72" s="292"/>
      <c r="D72" s="293"/>
      <c r="E72" s="255"/>
      <c r="F72" s="235"/>
      <c r="G72" s="235"/>
      <c r="H72" s="235"/>
      <c r="I72" s="235"/>
      <c r="J72" s="235"/>
      <c r="K72" s="235"/>
      <c r="L72" s="236"/>
      <c r="M72" s="68"/>
      <c r="N72" s="69"/>
      <c r="O72" s="69"/>
      <c r="P72" s="69"/>
      <c r="Q72" s="69"/>
      <c r="R72" s="69"/>
      <c r="S72" s="69"/>
      <c r="T72" s="69"/>
      <c r="U72" s="69"/>
      <c r="V72" s="69"/>
      <c r="W72" s="235"/>
      <c r="X72" s="236"/>
      <c r="Y72" s="266"/>
      <c r="Z72" s="267"/>
      <c r="AA72" s="268"/>
      <c r="AB72" s="257"/>
      <c r="AC72" s="258"/>
      <c r="AD72" s="258"/>
      <c r="AE72" s="258"/>
      <c r="AF72" s="258"/>
      <c r="AG72" s="258"/>
      <c r="AH72" s="258"/>
      <c r="AI72" s="211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9"/>
    </row>
    <row r="73" spans="2:49" ht="17.100000000000001" customHeight="1" x14ac:dyDescent="0.15">
      <c r="AH73" s="35" t="s">
        <v>20</v>
      </c>
      <c r="AI73" s="35"/>
    </row>
    <row r="74" spans="2:49" ht="15" customHeight="1" x14ac:dyDescent="0.15"/>
    <row r="75" spans="2:49" ht="15" customHeight="1" x14ac:dyDescent="0.15"/>
    <row r="76" spans="2:49" ht="15" customHeight="1" x14ac:dyDescent="0.15"/>
    <row r="77" spans="2:49" ht="15" customHeight="1" x14ac:dyDescent="0.15"/>
    <row r="78" spans="2:49" ht="15" customHeight="1" x14ac:dyDescent="0.15"/>
    <row r="79" spans="2:49" ht="15" customHeight="1" x14ac:dyDescent="0.15"/>
    <row r="80" spans="2:49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</sheetData>
  <mergeCells count="112">
    <mergeCell ref="B2:B7"/>
    <mergeCell ref="C2:E2"/>
    <mergeCell ref="F2:H2"/>
    <mergeCell ref="I2:K2"/>
    <mergeCell ref="L2:N2"/>
    <mergeCell ref="O2:Q2"/>
    <mergeCell ref="AO4:AW5"/>
    <mergeCell ref="AJ6:AN7"/>
    <mergeCell ref="AO6:AW7"/>
    <mergeCell ref="BA6:BG10"/>
    <mergeCell ref="C11:AC12"/>
    <mergeCell ref="AL13:AW14"/>
    <mergeCell ref="C14:V15"/>
    <mergeCell ref="AO2:AW3"/>
    <mergeCell ref="C3:E7"/>
    <mergeCell ref="F3:H7"/>
    <mergeCell ref="I3:K7"/>
    <mergeCell ref="L3:N7"/>
    <mergeCell ref="O3:Q7"/>
    <mergeCell ref="R3:T7"/>
    <mergeCell ref="U3:W7"/>
    <mergeCell ref="X3:Z7"/>
    <mergeCell ref="AA3:AC7"/>
    <mergeCell ref="R2:T2"/>
    <mergeCell ref="U2:W2"/>
    <mergeCell ref="X2:Z2"/>
    <mergeCell ref="AA2:AC2"/>
    <mergeCell ref="AD2:AF2"/>
    <mergeCell ref="AJ2:AN3"/>
    <mergeCell ref="AD3:AF7"/>
    <mergeCell ref="AJ4:AN5"/>
    <mergeCell ref="B28:H29"/>
    <mergeCell ref="B30:H33"/>
    <mergeCell ref="I30:AD31"/>
    <mergeCell ref="AE30:AE33"/>
    <mergeCell ref="AF30:AJ33"/>
    <mergeCell ref="AK30:AK33"/>
    <mergeCell ref="C17:AV19"/>
    <mergeCell ref="B21:H27"/>
    <mergeCell ref="I21:M22"/>
    <mergeCell ref="I23:M23"/>
    <mergeCell ref="I24:M26"/>
    <mergeCell ref="AN24:AN26"/>
    <mergeCell ref="I27:M27"/>
    <mergeCell ref="AL30:AO33"/>
    <mergeCell ref="AP30:AQ33"/>
    <mergeCell ref="AR30:AW33"/>
    <mergeCell ref="I32:AD33"/>
    <mergeCell ref="B34:H34"/>
    <mergeCell ref="I34:V35"/>
    <mergeCell ref="W34:AA35"/>
    <mergeCell ref="AB34:AW35"/>
    <mergeCell ref="B35:H35"/>
    <mergeCell ref="B36:L37"/>
    <mergeCell ref="M36:AW37"/>
    <mergeCell ref="B38:H41"/>
    <mergeCell ref="I38:M39"/>
    <mergeCell ref="I40:M41"/>
    <mergeCell ref="B42:H42"/>
    <mergeCell ref="I42:M43"/>
    <mergeCell ref="AN42:AN43"/>
    <mergeCell ref="B43:H44"/>
    <mergeCell ref="I44:M44"/>
    <mergeCell ref="B45:L46"/>
    <mergeCell ref="M45:Q46"/>
    <mergeCell ref="AD45:AD46"/>
    <mergeCell ref="AG45:AO46"/>
    <mergeCell ref="B47:D52"/>
    <mergeCell ref="E47:Z48"/>
    <mergeCell ref="AA47:AW48"/>
    <mergeCell ref="E49:Z50"/>
    <mergeCell ref="AA49:AW50"/>
    <mergeCell ref="E51:Z52"/>
    <mergeCell ref="AA51:AW52"/>
    <mergeCell ref="B53:D72"/>
    <mergeCell ref="E53:L54"/>
    <mergeCell ref="W53:X54"/>
    <mergeCell ref="Y53:AF54"/>
    <mergeCell ref="E55:L56"/>
    <mergeCell ref="W55:X56"/>
    <mergeCell ref="Y55:AF56"/>
    <mergeCell ref="E57:L58"/>
    <mergeCell ref="W57:X58"/>
    <mergeCell ref="AG61:AO61"/>
    <mergeCell ref="AP61:AW61"/>
    <mergeCell ref="E63:L64"/>
    <mergeCell ref="W63:X64"/>
    <mergeCell ref="E65:L66"/>
    <mergeCell ref="W65:X66"/>
    <mergeCell ref="Y57:AF58"/>
    <mergeCell ref="E59:L60"/>
    <mergeCell ref="W59:X60"/>
    <mergeCell ref="Y59:AF60"/>
    <mergeCell ref="E61:L62"/>
    <mergeCell ref="W61:X62"/>
    <mergeCell ref="Y61:AF61"/>
    <mergeCell ref="AQ69:AW70"/>
    <mergeCell ref="E71:L72"/>
    <mergeCell ref="W71:X72"/>
    <mergeCell ref="AB71:AH72"/>
    <mergeCell ref="AJ71:AP72"/>
    <mergeCell ref="AQ71:AW72"/>
    <mergeCell ref="E67:L68"/>
    <mergeCell ref="W67:X68"/>
    <mergeCell ref="Y67:AA72"/>
    <mergeCell ref="AB67:AH68"/>
    <mergeCell ref="AJ67:AP68"/>
    <mergeCell ref="AQ67:AW68"/>
    <mergeCell ref="E69:L70"/>
    <mergeCell ref="W69:X70"/>
    <mergeCell ref="AB69:AH70"/>
    <mergeCell ref="AJ69:AP70"/>
  </mergeCells>
  <phoneticPr fontId="1"/>
  <conditionalFormatting sqref="B2:B7">
    <cfRule type="expression" dxfId="22" priority="11">
      <formula>OR($B$2:$B$2&lt;&gt;"")</formula>
    </cfRule>
  </conditionalFormatting>
  <conditionalFormatting sqref="C2:E7">
    <cfRule type="expression" dxfId="21" priority="10">
      <formula>OR($C$2:$E$2&lt;&gt;"")</formula>
    </cfRule>
  </conditionalFormatting>
  <conditionalFormatting sqref="F2:H7">
    <cfRule type="expression" dxfId="20" priority="9">
      <formula>OR($F$2:$H$2&lt;&gt;"")</formula>
    </cfRule>
  </conditionalFormatting>
  <conditionalFormatting sqref="I2:K7">
    <cfRule type="expression" dxfId="19" priority="8">
      <formula>OR($I$2:$K$2&lt;&gt;"")</formula>
    </cfRule>
  </conditionalFormatting>
  <conditionalFormatting sqref="L2:N7">
    <cfRule type="expression" dxfId="18" priority="7">
      <formula>OR($L$2:$N$2&lt;&gt;"")</formula>
    </cfRule>
  </conditionalFormatting>
  <conditionalFormatting sqref="O2:Q7">
    <cfRule type="expression" dxfId="17" priority="6">
      <formula>OR($O$2:$Q$2&lt;&gt;"")</formula>
    </cfRule>
  </conditionalFormatting>
  <conditionalFormatting sqref="R2:T7">
    <cfRule type="expression" dxfId="16" priority="5">
      <formula>OR($R$2:$T$2&lt;&gt;"")</formula>
    </cfRule>
  </conditionalFormatting>
  <conditionalFormatting sqref="U2:W7">
    <cfRule type="expression" dxfId="15" priority="4">
      <formula>OR($U$2:$W$2&lt;&gt;"")</formula>
    </cfRule>
  </conditionalFormatting>
  <conditionalFormatting sqref="X2:Z7">
    <cfRule type="expression" dxfId="14" priority="3">
      <formula>OR($X$2:$Z$2&lt;&gt;"")</formula>
    </cfRule>
  </conditionalFormatting>
  <conditionalFormatting sqref="AA2:AC7">
    <cfRule type="expression" dxfId="13" priority="2">
      <formula>OR($AA$2:$AC$2&lt;&gt;"")</formula>
    </cfRule>
  </conditionalFormatting>
  <conditionalFormatting sqref="AD2:AF7">
    <cfRule type="expression" dxfId="12" priority="1">
      <formula>OR($AD$2:$AF$2&lt;&gt;"")</formula>
    </cfRule>
  </conditionalFormatting>
  <dataValidations count="1">
    <dataValidation type="list" allowBlank="1" showInputMessage="1" showErrorMessage="1" sqref="BA6">
      <formula1>#REF!</formula1>
    </dataValidation>
  </dataValidations>
  <printOptions horizontalCentered="1" verticalCentered="1"/>
  <pageMargins left="0.6692913385826772" right="0" top="0" bottom="0" header="0.31496062992125984" footer="0.31496062992125984"/>
  <pageSetup paperSize="9" scale="76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150"/>
  <sheetViews>
    <sheetView showGridLines="0" zoomScaleNormal="100" zoomScaleSheetLayoutView="100" workbookViewId="0">
      <selection activeCell="BC18" sqref="BC18"/>
    </sheetView>
  </sheetViews>
  <sheetFormatPr defaultColWidth="9" defaultRowHeight="13.5" x14ac:dyDescent="0.15"/>
  <cols>
    <col min="1" max="1" width="0.375" style="1" customWidth="1"/>
    <col min="2" max="3" width="2.5" style="1" customWidth="1"/>
    <col min="4" max="6" width="2.625" style="1" customWidth="1"/>
    <col min="7" max="17" width="2.875" style="1" customWidth="1"/>
    <col min="18" max="18" width="2.625" style="1" customWidth="1"/>
    <col min="19" max="32" width="2.875" style="1" customWidth="1"/>
    <col min="33" max="33" width="0.375" style="1" customWidth="1"/>
    <col min="34" max="34" width="2.875" style="1" customWidth="1"/>
    <col min="35" max="77" width="2.625" style="1" customWidth="1"/>
    <col min="78" max="16384" width="9" style="1"/>
  </cols>
  <sheetData>
    <row r="1" spans="2:77" ht="5.25" customHeight="1" x14ac:dyDescent="0.15">
      <c r="AY1" s="31"/>
      <c r="AZ1" s="31"/>
      <c r="BA1" s="31"/>
      <c r="BB1" s="31"/>
      <c r="BC1" s="31"/>
      <c r="BD1" s="31"/>
      <c r="BE1" s="31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</row>
    <row r="2" spans="2:77" ht="17.100000000000001" customHeight="1" x14ac:dyDescent="0.15">
      <c r="B2" s="507" t="e">
        <f>VLOOKUP(申請書決裁作成用!BA6,#REF!,15,FALSE)&amp;""</f>
        <v>#REF!</v>
      </c>
      <c r="C2" s="438" t="e">
        <f>VLOOKUP(申請書決裁作成用!BA6,#REF!,16,FALSE)&amp;""</f>
        <v>#REF!</v>
      </c>
      <c r="D2" s="438"/>
      <c r="E2" s="438"/>
      <c r="F2" s="438" t="e">
        <f>VLOOKUP(申請書決裁作成用!BA6,#REF!,17,FALSE)&amp;""</f>
        <v>#REF!</v>
      </c>
      <c r="G2" s="438"/>
      <c r="H2" s="438"/>
      <c r="I2" s="438" t="e">
        <f>VLOOKUP(申請書決裁作成用!BA6,#REF!,18,FALSE)&amp;""</f>
        <v>#REF!</v>
      </c>
      <c r="J2" s="438"/>
      <c r="K2" s="438"/>
      <c r="L2" s="438" t="e">
        <f>VLOOKUP(申請書決裁作成用!BA6,#REF!,19,FALSE)&amp;""</f>
        <v>#REF!</v>
      </c>
      <c r="M2" s="438"/>
      <c r="N2" s="438"/>
      <c r="O2" s="438" t="e">
        <f>VLOOKUP(申請書決裁作成用!BA6,#REF!,20,FALSE)&amp;""</f>
        <v>#REF!</v>
      </c>
      <c r="P2" s="438"/>
      <c r="Q2" s="438"/>
      <c r="R2" s="438" t="e">
        <f>VLOOKUP(申請書決裁作成用!BA6,#REF!,21,FALSE)&amp;""</f>
        <v>#REF!</v>
      </c>
      <c r="S2" s="438"/>
      <c r="T2" s="438"/>
      <c r="U2" s="438" t="e">
        <f>VLOOKUP(申請書決裁作成用!BA6,#REF!,22,FALSE)&amp;""</f>
        <v>#REF!</v>
      </c>
      <c r="V2" s="438"/>
      <c r="W2" s="438"/>
      <c r="X2" s="438" t="e">
        <f>VLOOKUP(申請書決裁作成用!BA6,#REF!,23,FALSE)&amp;""</f>
        <v>#REF!</v>
      </c>
      <c r="Y2" s="438"/>
      <c r="Z2" s="438"/>
      <c r="AA2" s="438" t="e">
        <f>VLOOKUP(申請書決裁作成用!BA6,#REF!,24,FALSE)&amp;""</f>
        <v>#REF!</v>
      </c>
      <c r="AB2" s="438"/>
      <c r="AC2" s="438"/>
      <c r="AD2" s="438" t="e">
        <f>VLOOKUP(申請書決裁作成用!BA6,#REF!,25,FALSE)&amp;""</f>
        <v>#REF!</v>
      </c>
      <c r="AE2" s="438"/>
      <c r="AF2" s="438"/>
      <c r="AG2" s="132"/>
      <c r="AH2" s="132"/>
      <c r="AI2" s="254" t="s">
        <v>0</v>
      </c>
      <c r="AJ2" s="233"/>
      <c r="AK2" s="233"/>
      <c r="AL2" s="233"/>
      <c r="AM2" s="234"/>
      <c r="AN2" s="430" t="s">
        <v>26</v>
      </c>
      <c r="AO2" s="431"/>
      <c r="AP2" s="431"/>
      <c r="AQ2" s="431"/>
      <c r="AR2" s="431"/>
      <c r="AS2" s="431"/>
      <c r="AT2" s="431"/>
      <c r="AU2" s="431"/>
      <c r="AV2" s="432"/>
      <c r="AY2" s="143"/>
      <c r="AZ2" s="143"/>
      <c r="BA2" s="143"/>
      <c r="BB2" s="143"/>
      <c r="BR2" s="134"/>
      <c r="BS2" s="147"/>
      <c r="BT2" s="147"/>
      <c r="BU2" s="147"/>
      <c r="BV2" s="147"/>
      <c r="BW2" s="147"/>
      <c r="BX2" s="134"/>
      <c r="BY2" s="134"/>
    </row>
    <row r="3" spans="2:77" ht="12" customHeight="1" x14ac:dyDescent="0.15">
      <c r="B3" s="507"/>
      <c r="C3" s="507"/>
      <c r="D3" s="507"/>
      <c r="E3" s="507"/>
      <c r="F3" s="509"/>
      <c r="G3" s="509"/>
      <c r="H3" s="509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62"/>
      <c r="AH3" s="62"/>
      <c r="AI3" s="255"/>
      <c r="AJ3" s="235"/>
      <c r="AK3" s="235"/>
      <c r="AL3" s="235"/>
      <c r="AM3" s="236"/>
      <c r="AN3" s="433"/>
      <c r="AO3" s="434"/>
      <c r="AP3" s="434"/>
      <c r="AQ3" s="434"/>
      <c r="AR3" s="434"/>
      <c r="AS3" s="434"/>
      <c r="AT3" s="434"/>
      <c r="AU3" s="434"/>
      <c r="AV3" s="435"/>
      <c r="AY3" s="143"/>
      <c r="AZ3" s="143"/>
      <c r="BA3" s="143"/>
      <c r="BB3" s="143"/>
      <c r="BR3" s="134"/>
      <c r="BS3" s="135"/>
      <c r="BT3" s="135"/>
      <c r="BU3" s="134"/>
      <c r="BV3" s="134"/>
      <c r="BW3" s="134"/>
      <c r="BX3" s="134"/>
      <c r="BY3" s="134"/>
    </row>
    <row r="4" spans="2:77" ht="13.5" customHeight="1" x14ac:dyDescent="0.15">
      <c r="B4" s="507"/>
      <c r="C4" s="507"/>
      <c r="D4" s="507"/>
      <c r="E4" s="507"/>
      <c r="F4" s="509"/>
      <c r="G4" s="509"/>
      <c r="H4" s="509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506"/>
      <c r="V4" s="506"/>
      <c r="W4" s="506"/>
      <c r="X4" s="506"/>
      <c r="Y4" s="506"/>
      <c r="Z4" s="506"/>
      <c r="AA4" s="506"/>
      <c r="AB4" s="506"/>
      <c r="AC4" s="506"/>
      <c r="AD4" s="506"/>
      <c r="AE4" s="506"/>
      <c r="AF4" s="506"/>
      <c r="AG4" s="62"/>
      <c r="AH4" s="62"/>
      <c r="AI4" s="439" t="e">
        <f>VLOOKUP(#REF!,#REF!,13,FALSE)&amp;""</f>
        <v>#REF!</v>
      </c>
      <c r="AJ4" s="440"/>
      <c r="AK4" s="440"/>
      <c r="AL4" s="440"/>
      <c r="AM4" s="441"/>
      <c r="AN4" s="445"/>
      <c r="AO4" s="446"/>
      <c r="AP4" s="446"/>
      <c r="AQ4" s="446"/>
      <c r="AR4" s="446"/>
      <c r="AS4" s="446"/>
      <c r="AT4" s="446"/>
      <c r="AU4" s="446"/>
      <c r="AV4" s="447"/>
      <c r="AY4" s="144"/>
      <c r="AZ4" s="144"/>
      <c r="BA4" s="144"/>
      <c r="BB4" s="144"/>
      <c r="BR4" s="134"/>
      <c r="BS4" s="135"/>
      <c r="BT4" s="135"/>
      <c r="BU4" s="134"/>
      <c r="BV4" s="134"/>
      <c r="BW4" s="134"/>
      <c r="BX4" s="134"/>
      <c r="BY4" s="134"/>
    </row>
    <row r="5" spans="2:77" ht="13.5" customHeight="1" x14ac:dyDescent="0.15">
      <c r="B5" s="507"/>
      <c r="C5" s="507"/>
      <c r="D5" s="507"/>
      <c r="E5" s="507"/>
      <c r="F5" s="509"/>
      <c r="G5" s="509"/>
      <c r="H5" s="509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506"/>
      <c r="AB5" s="506"/>
      <c r="AC5" s="506"/>
      <c r="AD5" s="506"/>
      <c r="AE5" s="506"/>
      <c r="AF5" s="506"/>
      <c r="AG5" s="62"/>
      <c r="AH5" s="62"/>
      <c r="AI5" s="442"/>
      <c r="AJ5" s="443"/>
      <c r="AK5" s="443"/>
      <c r="AL5" s="443"/>
      <c r="AM5" s="444"/>
      <c r="AN5" s="448"/>
      <c r="AO5" s="449"/>
      <c r="AP5" s="449"/>
      <c r="AQ5" s="449"/>
      <c r="AR5" s="449"/>
      <c r="AS5" s="449"/>
      <c r="AT5" s="449"/>
      <c r="AU5" s="449"/>
      <c r="AV5" s="450"/>
      <c r="AY5" s="144"/>
      <c r="AZ5" s="144"/>
      <c r="BA5" s="144"/>
      <c r="BB5" s="144"/>
      <c r="BR5" s="134"/>
      <c r="BS5" s="135"/>
      <c r="BT5" s="135"/>
      <c r="BU5" s="134"/>
      <c r="BV5" s="134"/>
      <c r="BW5" s="134"/>
      <c r="BX5" s="134"/>
      <c r="BY5" s="134"/>
    </row>
    <row r="6" spans="2:77" ht="13.5" customHeight="1" x14ac:dyDescent="0.15">
      <c r="B6" s="507"/>
      <c r="C6" s="507"/>
      <c r="D6" s="507"/>
      <c r="E6" s="507"/>
      <c r="F6" s="509"/>
      <c r="G6" s="509"/>
      <c r="H6" s="509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62"/>
      <c r="AH6" s="62"/>
      <c r="AI6" s="439" t="e">
        <f>VLOOKUP(#REF!,#REF!,14,FALSE)&amp;""</f>
        <v>#REF!</v>
      </c>
      <c r="AJ6" s="440"/>
      <c r="AK6" s="440"/>
      <c r="AL6" s="440"/>
      <c r="AM6" s="441"/>
      <c r="AN6" s="445"/>
      <c r="AO6" s="446"/>
      <c r="AP6" s="446"/>
      <c r="AQ6" s="446"/>
      <c r="AR6" s="446"/>
      <c r="AS6" s="446"/>
      <c r="AT6" s="446"/>
      <c r="AU6" s="446"/>
      <c r="AV6" s="447"/>
      <c r="AY6" s="144"/>
      <c r="AZ6" s="144"/>
      <c r="BA6" s="144"/>
      <c r="BB6" s="144"/>
      <c r="BR6" s="134"/>
      <c r="BS6" s="135"/>
      <c r="BT6" s="135"/>
      <c r="BU6" s="134"/>
      <c r="BV6" s="134"/>
      <c r="BW6" s="134"/>
      <c r="BX6" s="134"/>
      <c r="BY6" s="134"/>
    </row>
    <row r="7" spans="2:77" ht="13.5" customHeight="1" x14ac:dyDescent="0.15">
      <c r="B7" s="507"/>
      <c r="C7" s="507"/>
      <c r="D7" s="507"/>
      <c r="E7" s="507"/>
      <c r="F7" s="509"/>
      <c r="G7" s="509"/>
      <c r="H7" s="509"/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06"/>
      <c r="U7" s="506"/>
      <c r="V7" s="506"/>
      <c r="W7" s="506"/>
      <c r="X7" s="506"/>
      <c r="Y7" s="506"/>
      <c r="Z7" s="506"/>
      <c r="AA7" s="506"/>
      <c r="AB7" s="506"/>
      <c r="AC7" s="506"/>
      <c r="AD7" s="506"/>
      <c r="AE7" s="506"/>
      <c r="AF7" s="506"/>
      <c r="AG7" s="62"/>
      <c r="AH7" s="62"/>
      <c r="AI7" s="442"/>
      <c r="AJ7" s="443"/>
      <c r="AK7" s="443"/>
      <c r="AL7" s="443"/>
      <c r="AM7" s="444"/>
      <c r="AN7" s="448"/>
      <c r="AO7" s="449"/>
      <c r="AP7" s="449"/>
      <c r="AQ7" s="449"/>
      <c r="AR7" s="449"/>
      <c r="AS7" s="449"/>
      <c r="AT7" s="449"/>
      <c r="AU7" s="449"/>
      <c r="AV7" s="450"/>
      <c r="AY7" s="144"/>
      <c r="AZ7" s="144"/>
      <c r="BA7" s="144"/>
      <c r="BB7" s="144"/>
      <c r="BR7" s="134"/>
      <c r="BS7" s="135"/>
      <c r="BT7" s="135"/>
      <c r="BU7" s="134"/>
      <c r="BV7" s="134"/>
      <c r="BW7" s="134"/>
      <c r="BX7" s="134"/>
      <c r="BY7" s="134"/>
    </row>
    <row r="8" spans="2:77" ht="4.9000000000000004" customHeight="1" x14ac:dyDescent="0.15"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31"/>
      <c r="AY8" s="31"/>
      <c r="AZ8" s="31"/>
      <c r="BA8" s="31"/>
      <c r="BB8" s="31"/>
      <c r="BR8" s="134"/>
      <c r="BS8" s="135"/>
      <c r="BT8" s="135"/>
      <c r="BU8" s="134"/>
      <c r="BV8" s="134"/>
      <c r="BW8" s="134"/>
      <c r="BX8" s="134"/>
      <c r="BY8" s="134"/>
    </row>
    <row r="9" spans="2:77" ht="15" customHeight="1" x14ac:dyDescent="0.15"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31"/>
      <c r="AY9" s="31"/>
      <c r="AZ9" s="31"/>
      <c r="BA9" s="31"/>
      <c r="BB9" s="31"/>
      <c r="BR9" s="134"/>
      <c r="BS9" s="135"/>
      <c r="BT9" s="135"/>
      <c r="BU9" s="134"/>
      <c r="BV9" s="134"/>
      <c r="BW9" s="134"/>
      <c r="BX9" s="134"/>
      <c r="BY9" s="134"/>
    </row>
    <row r="10" spans="2:77" ht="15" customHeight="1" x14ac:dyDescent="0.15">
      <c r="B10" s="508" t="s">
        <v>31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508"/>
      <c r="AG10" s="508"/>
      <c r="AH10" s="508"/>
      <c r="AI10" s="508"/>
      <c r="AJ10" s="508"/>
      <c r="AK10" s="508"/>
      <c r="AL10" s="508"/>
      <c r="AM10" s="508"/>
      <c r="AN10" s="508"/>
      <c r="AO10" s="508"/>
      <c r="AP10" s="508"/>
      <c r="AQ10" s="508"/>
      <c r="AR10" s="508"/>
      <c r="AS10" s="508"/>
      <c r="AT10" s="508"/>
      <c r="AU10" s="508"/>
      <c r="AV10" s="508"/>
      <c r="AW10" s="215"/>
      <c r="AX10" s="136"/>
      <c r="AY10" s="136"/>
      <c r="AZ10" s="136"/>
      <c r="BA10" s="136"/>
      <c r="BB10" s="136"/>
      <c r="BR10" s="134"/>
      <c r="BS10" s="135"/>
      <c r="BT10" s="135"/>
      <c r="BU10" s="134"/>
      <c r="BV10" s="134"/>
      <c r="BW10" s="134"/>
      <c r="BX10" s="134"/>
      <c r="BY10" s="134"/>
    </row>
    <row r="11" spans="2:77" ht="15" customHeight="1" x14ac:dyDescent="0.15">
      <c r="B11" s="508"/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08"/>
      <c r="AL11" s="508"/>
      <c r="AM11" s="508"/>
      <c r="AN11" s="508"/>
      <c r="AO11" s="508"/>
      <c r="AP11" s="508"/>
      <c r="AQ11" s="508"/>
      <c r="AR11" s="508"/>
      <c r="AS11" s="508"/>
      <c r="AT11" s="508"/>
      <c r="AU11" s="508"/>
      <c r="AV11" s="508"/>
      <c r="AW11" s="215"/>
      <c r="AX11" s="136"/>
      <c r="AY11" s="136"/>
      <c r="AZ11" s="136"/>
      <c r="BA11" s="136"/>
      <c r="BB11" s="136"/>
      <c r="BR11" s="134"/>
      <c r="BS11" s="135"/>
      <c r="BT11" s="135"/>
      <c r="BU11" s="134"/>
      <c r="BV11" s="134"/>
      <c r="BW11" s="134"/>
      <c r="BX11" s="134"/>
      <c r="BY11" s="134"/>
    </row>
    <row r="12" spans="2:77" ht="15" customHeight="1" thickBot="1" x14ac:dyDescent="0.2"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136"/>
      <c r="AY12" s="136"/>
      <c r="AZ12" s="136"/>
      <c r="BA12" s="136"/>
      <c r="BB12" s="136"/>
      <c r="BR12" s="134"/>
      <c r="BS12" s="134"/>
      <c r="BT12" s="134"/>
      <c r="BU12" s="134"/>
      <c r="BV12" s="134"/>
      <c r="BW12" s="134"/>
      <c r="BX12" s="134"/>
      <c r="BY12" s="134"/>
    </row>
    <row r="13" spans="2:77" ht="20.100000000000001" customHeight="1" x14ac:dyDescent="0.15">
      <c r="B13" s="481" t="s">
        <v>55</v>
      </c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1" t="s">
        <v>56</v>
      </c>
      <c r="S13" s="482"/>
      <c r="T13" s="482"/>
      <c r="U13" s="482"/>
      <c r="V13" s="482"/>
      <c r="W13" s="482"/>
      <c r="X13" s="482"/>
      <c r="Y13" s="482"/>
      <c r="Z13" s="482"/>
      <c r="AA13" s="482"/>
      <c r="AB13" s="482"/>
      <c r="AC13" s="482"/>
      <c r="AD13" s="482"/>
      <c r="AE13" s="482"/>
      <c r="AF13" s="483"/>
      <c r="AG13" s="482" t="s">
        <v>61</v>
      </c>
      <c r="AH13" s="482"/>
      <c r="AI13" s="482"/>
      <c r="AJ13" s="482"/>
      <c r="AK13" s="482"/>
      <c r="AL13" s="482"/>
      <c r="AM13" s="482"/>
      <c r="AN13" s="482"/>
      <c r="AO13" s="482"/>
      <c r="AP13" s="482"/>
      <c r="AQ13" s="482"/>
      <c r="AR13" s="482"/>
      <c r="AS13" s="482"/>
      <c r="AT13" s="482"/>
      <c r="AU13" s="482"/>
      <c r="AV13" s="483"/>
      <c r="AW13" s="141"/>
      <c r="AX13" s="145"/>
      <c r="AY13" s="145"/>
      <c r="AZ13" s="145"/>
      <c r="BA13" s="145"/>
      <c r="BB13" s="145"/>
      <c r="BR13" s="134"/>
      <c r="BS13" s="134"/>
      <c r="BT13" s="134"/>
      <c r="BU13" s="134"/>
      <c r="BV13" s="134"/>
      <c r="BW13" s="134"/>
      <c r="BX13" s="134"/>
      <c r="BY13" s="134"/>
    </row>
    <row r="14" spans="2:77" ht="20.100000000000001" customHeight="1" thickBot="1" x14ac:dyDescent="0.2">
      <c r="B14" s="485" t="s">
        <v>30</v>
      </c>
      <c r="C14" s="486"/>
      <c r="D14" s="486"/>
      <c r="E14" s="486"/>
      <c r="F14" s="486"/>
      <c r="G14" s="486"/>
      <c r="H14" s="486"/>
      <c r="I14" s="486"/>
      <c r="J14" s="486"/>
      <c r="K14" s="487"/>
      <c r="L14" s="488" t="s">
        <v>32</v>
      </c>
      <c r="M14" s="486"/>
      <c r="N14" s="487"/>
      <c r="O14" s="488" t="s">
        <v>58</v>
      </c>
      <c r="P14" s="486"/>
      <c r="Q14" s="486"/>
      <c r="R14" s="485" t="s">
        <v>30</v>
      </c>
      <c r="S14" s="486"/>
      <c r="T14" s="486"/>
      <c r="U14" s="486"/>
      <c r="V14" s="486"/>
      <c r="W14" s="486"/>
      <c r="X14" s="486"/>
      <c r="Y14" s="486"/>
      <c r="Z14" s="487"/>
      <c r="AA14" s="488" t="s">
        <v>32</v>
      </c>
      <c r="AB14" s="486"/>
      <c r="AC14" s="487"/>
      <c r="AD14" s="488" t="s">
        <v>58</v>
      </c>
      <c r="AE14" s="486"/>
      <c r="AF14" s="489"/>
      <c r="AG14" s="486" t="s">
        <v>30</v>
      </c>
      <c r="AH14" s="486"/>
      <c r="AI14" s="486"/>
      <c r="AJ14" s="486"/>
      <c r="AK14" s="486"/>
      <c r="AL14" s="486"/>
      <c r="AM14" s="486"/>
      <c r="AN14" s="486"/>
      <c r="AO14" s="486"/>
      <c r="AP14" s="487"/>
      <c r="AQ14" s="488" t="s">
        <v>32</v>
      </c>
      <c r="AR14" s="486"/>
      <c r="AS14" s="487"/>
      <c r="AT14" s="488" t="s">
        <v>58</v>
      </c>
      <c r="AU14" s="486"/>
      <c r="AV14" s="489"/>
      <c r="AW14" s="29"/>
      <c r="AX14" s="29"/>
      <c r="AY14" s="29"/>
      <c r="AZ14" s="29"/>
      <c r="BA14" s="29"/>
      <c r="BB14" s="29"/>
      <c r="BR14" s="134"/>
      <c r="BS14" s="134"/>
      <c r="BT14" s="134"/>
      <c r="BU14" s="134"/>
      <c r="BV14" s="134"/>
      <c r="BW14" s="134"/>
      <c r="BX14" s="134"/>
      <c r="BY14" s="134"/>
    </row>
    <row r="15" spans="2:77" ht="20.100000000000001" customHeight="1" x14ac:dyDescent="0.15">
      <c r="B15" s="479" t="e">
        <f>VLOOKUP(#REF!,#REF!,60,FALSE)&amp;""</f>
        <v>#REF!</v>
      </c>
      <c r="C15" s="366"/>
      <c r="D15" s="366"/>
      <c r="E15" s="366"/>
      <c r="F15" s="366"/>
      <c r="G15" s="366"/>
      <c r="H15" s="366"/>
      <c r="I15" s="366"/>
      <c r="J15" s="366"/>
      <c r="K15" s="367"/>
      <c r="L15" s="184"/>
      <c r="M15" s="185"/>
      <c r="N15" s="185"/>
      <c r="O15" s="184"/>
      <c r="P15" s="185"/>
      <c r="Q15" s="64"/>
      <c r="R15" s="479" t="e">
        <f>VLOOKUP(#REF!,#REF!,104,FALSE)&amp;""</f>
        <v>#REF!</v>
      </c>
      <c r="S15" s="366"/>
      <c r="T15" s="366"/>
      <c r="U15" s="366"/>
      <c r="V15" s="366"/>
      <c r="W15" s="366"/>
      <c r="X15" s="366"/>
      <c r="Y15" s="366"/>
      <c r="Z15" s="367"/>
      <c r="AA15" s="63"/>
      <c r="AB15" s="64"/>
      <c r="AC15" s="142"/>
      <c r="AD15" s="63"/>
      <c r="AE15" s="64"/>
      <c r="AF15" s="186"/>
      <c r="AG15" s="366" t="e">
        <f>VLOOKUP(#REF!,#REF!,138,FALSE)&amp;""</f>
        <v>#REF!</v>
      </c>
      <c r="AH15" s="366"/>
      <c r="AI15" s="366"/>
      <c r="AJ15" s="366"/>
      <c r="AK15" s="366"/>
      <c r="AL15" s="366"/>
      <c r="AM15" s="366"/>
      <c r="AN15" s="366"/>
      <c r="AO15" s="366"/>
      <c r="AP15" s="367"/>
      <c r="AQ15" s="63"/>
      <c r="AR15" s="64"/>
      <c r="AS15" s="142"/>
      <c r="AT15" s="64"/>
      <c r="AU15" s="64"/>
      <c r="AV15" s="186"/>
      <c r="AW15" s="9"/>
      <c r="AX15" s="26"/>
      <c r="AY15" s="26"/>
      <c r="AZ15" s="26"/>
      <c r="BA15" s="26"/>
      <c r="BB15" s="26"/>
      <c r="BR15" s="134"/>
      <c r="BS15" s="134"/>
      <c r="BT15" s="134"/>
      <c r="BU15" s="134"/>
      <c r="BV15" s="134"/>
      <c r="BW15" s="134"/>
      <c r="BX15" s="134"/>
      <c r="BY15" s="134"/>
    </row>
    <row r="16" spans="2:77" ht="20.100000000000001" customHeight="1" x14ac:dyDescent="0.15">
      <c r="B16" s="472" t="e">
        <f>VLOOKUP(#REF!,#REF!,61,FALSE)&amp;""</f>
        <v>#REF!</v>
      </c>
      <c r="C16" s="473"/>
      <c r="D16" s="473"/>
      <c r="E16" s="473"/>
      <c r="F16" s="473"/>
      <c r="G16" s="473"/>
      <c r="H16" s="473"/>
      <c r="I16" s="473"/>
      <c r="J16" s="473"/>
      <c r="K16" s="474"/>
      <c r="L16" s="53"/>
      <c r="M16" s="51"/>
      <c r="N16" s="52"/>
      <c r="O16" s="53"/>
      <c r="P16" s="51"/>
      <c r="Q16" s="51"/>
      <c r="R16" s="472" t="e">
        <f>VLOOKUP(#REF!,#REF!,105,FALSE)&amp;""</f>
        <v>#REF!</v>
      </c>
      <c r="S16" s="473"/>
      <c r="T16" s="473"/>
      <c r="U16" s="473"/>
      <c r="V16" s="473"/>
      <c r="W16" s="473"/>
      <c r="X16" s="473"/>
      <c r="Y16" s="473"/>
      <c r="Z16" s="474"/>
      <c r="AA16" s="53"/>
      <c r="AB16" s="51"/>
      <c r="AC16" s="52"/>
      <c r="AD16" s="53"/>
      <c r="AE16" s="51"/>
      <c r="AF16" s="61"/>
      <c r="AG16" s="473" t="e">
        <f>VLOOKUP(#REF!,#REF!,139,FALSE)&amp;""</f>
        <v>#REF!</v>
      </c>
      <c r="AH16" s="473"/>
      <c r="AI16" s="473"/>
      <c r="AJ16" s="473"/>
      <c r="AK16" s="473"/>
      <c r="AL16" s="473"/>
      <c r="AM16" s="473"/>
      <c r="AN16" s="473"/>
      <c r="AO16" s="473"/>
      <c r="AP16" s="474"/>
      <c r="AQ16" s="53"/>
      <c r="AR16" s="51"/>
      <c r="AS16" s="52"/>
      <c r="AT16" s="51"/>
      <c r="AU16" s="51"/>
      <c r="AV16" s="61"/>
      <c r="AW16" s="16"/>
      <c r="AX16" s="27"/>
      <c r="AY16" s="27"/>
      <c r="AZ16" s="27"/>
      <c r="BA16" s="27"/>
      <c r="BB16" s="27"/>
      <c r="BR16" s="134"/>
      <c r="BS16" s="134"/>
      <c r="BT16" s="134"/>
      <c r="BU16" s="134"/>
      <c r="BV16" s="134"/>
      <c r="BW16" s="134"/>
      <c r="BX16" s="134"/>
      <c r="BY16" s="134"/>
    </row>
    <row r="17" spans="2:77" ht="20.100000000000001" customHeight="1" x14ac:dyDescent="0.15">
      <c r="B17" s="472" t="e">
        <f>VLOOKUP(#REF!,#REF!,62,FALSE)&amp;""</f>
        <v>#REF!</v>
      </c>
      <c r="C17" s="473"/>
      <c r="D17" s="473"/>
      <c r="E17" s="473"/>
      <c r="F17" s="473"/>
      <c r="G17" s="473"/>
      <c r="H17" s="473"/>
      <c r="I17" s="473"/>
      <c r="J17" s="473"/>
      <c r="K17" s="474"/>
      <c r="L17" s="53"/>
      <c r="M17" s="51"/>
      <c r="N17" s="51"/>
      <c r="O17" s="53"/>
      <c r="P17" s="51"/>
      <c r="Q17" s="49"/>
      <c r="R17" s="472" t="e">
        <f>VLOOKUP(#REF!,#REF!,106,FALSE)&amp;""</f>
        <v>#REF!</v>
      </c>
      <c r="S17" s="473"/>
      <c r="T17" s="473"/>
      <c r="U17" s="473"/>
      <c r="V17" s="473"/>
      <c r="W17" s="473"/>
      <c r="X17" s="473"/>
      <c r="Y17" s="473"/>
      <c r="Z17" s="474"/>
      <c r="AA17" s="53"/>
      <c r="AB17" s="51"/>
      <c r="AC17" s="52"/>
      <c r="AD17" s="53"/>
      <c r="AE17" s="51"/>
      <c r="AF17" s="61"/>
      <c r="AG17" s="473" t="e">
        <f>VLOOKUP(#REF!,#REF!,140,FALSE)&amp;""</f>
        <v>#REF!</v>
      </c>
      <c r="AH17" s="473"/>
      <c r="AI17" s="473"/>
      <c r="AJ17" s="473"/>
      <c r="AK17" s="473"/>
      <c r="AL17" s="473"/>
      <c r="AM17" s="473"/>
      <c r="AN17" s="473"/>
      <c r="AO17" s="473"/>
      <c r="AP17" s="474"/>
      <c r="AQ17" s="53"/>
      <c r="AR17" s="51"/>
      <c r="AS17" s="52"/>
      <c r="AT17" s="51"/>
      <c r="AU17" s="51"/>
      <c r="AV17" s="61"/>
      <c r="AW17" s="9"/>
      <c r="AX17" s="26"/>
      <c r="AY17" s="26"/>
      <c r="AZ17" s="26"/>
      <c r="BA17" s="26"/>
      <c r="BB17" s="26"/>
      <c r="BR17" s="134"/>
      <c r="BS17" s="134"/>
      <c r="BT17" s="134"/>
      <c r="BU17" s="134"/>
      <c r="BV17" s="134"/>
      <c r="BW17" s="134"/>
      <c r="BX17" s="134"/>
      <c r="BY17" s="134"/>
    </row>
    <row r="18" spans="2:77" ht="20.100000000000001" customHeight="1" x14ac:dyDescent="0.15">
      <c r="B18" s="472" t="e">
        <f>VLOOKUP(#REF!,#REF!,63,FALSE)&amp;""</f>
        <v>#REF!</v>
      </c>
      <c r="C18" s="473"/>
      <c r="D18" s="473"/>
      <c r="E18" s="473"/>
      <c r="F18" s="473"/>
      <c r="G18" s="473"/>
      <c r="H18" s="473"/>
      <c r="I18" s="473"/>
      <c r="J18" s="473"/>
      <c r="K18" s="474"/>
      <c r="L18" s="53"/>
      <c r="M18" s="51"/>
      <c r="N18" s="51"/>
      <c r="O18" s="53"/>
      <c r="P18" s="51"/>
      <c r="Q18" s="49"/>
      <c r="R18" s="472" t="e">
        <f>VLOOKUP(#REF!,#REF!,107,FALSE)&amp;""</f>
        <v>#REF!</v>
      </c>
      <c r="S18" s="473"/>
      <c r="T18" s="473"/>
      <c r="U18" s="473"/>
      <c r="V18" s="473"/>
      <c r="W18" s="473"/>
      <c r="X18" s="473"/>
      <c r="Y18" s="473"/>
      <c r="Z18" s="474"/>
      <c r="AA18" s="53"/>
      <c r="AB18" s="51"/>
      <c r="AC18" s="52"/>
      <c r="AD18" s="53"/>
      <c r="AE18" s="51"/>
      <c r="AF18" s="61"/>
      <c r="AG18" s="473" t="e">
        <f>VLOOKUP(#REF!,#REF!,141,FALSE)&amp;""</f>
        <v>#REF!</v>
      </c>
      <c r="AH18" s="473"/>
      <c r="AI18" s="473"/>
      <c r="AJ18" s="473"/>
      <c r="AK18" s="473"/>
      <c r="AL18" s="473"/>
      <c r="AM18" s="473"/>
      <c r="AN18" s="473"/>
      <c r="AO18" s="473"/>
      <c r="AP18" s="474"/>
      <c r="AQ18" s="53"/>
      <c r="AR18" s="51"/>
      <c r="AS18" s="52"/>
      <c r="AT18" s="51"/>
      <c r="AU18" s="51"/>
      <c r="AV18" s="61"/>
      <c r="AW18" s="16"/>
      <c r="AX18" s="27"/>
      <c r="AY18" s="27"/>
      <c r="AZ18" s="27"/>
      <c r="BA18" s="27"/>
      <c r="BB18" s="27"/>
      <c r="BR18" s="134"/>
      <c r="BS18" s="134"/>
      <c r="BT18" s="134"/>
      <c r="BU18" s="134"/>
      <c r="BV18" s="134"/>
      <c r="BW18" s="134"/>
      <c r="BX18" s="134"/>
      <c r="BY18" s="134"/>
    </row>
    <row r="19" spans="2:77" ht="20.100000000000001" customHeight="1" x14ac:dyDescent="0.15">
      <c r="B19" s="472" t="e">
        <f>VLOOKUP(#REF!,#REF!,64,FALSE)&amp;""</f>
        <v>#REF!</v>
      </c>
      <c r="C19" s="473"/>
      <c r="D19" s="473"/>
      <c r="E19" s="473"/>
      <c r="F19" s="473"/>
      <c r="G19" s="473"/>
      <c r="H19" s="473"/>
      <c r="I19" s="473"/>
      <c r="J19" s="473"/>
      <c r="K19" s="474"/>
      <c r="L19" s="53"/>
      <c r="M19" s="51"/>
      <c r="N19" s="51"/>
      <c r="O19" s="53"/>
      <c r="P19" s="51"/>
      <c r="Q19" s="49"/>
      <c r="R19" s="472" t="e">
        <f>VLOOKUP(#REF!,#REF!,108,FALSE)&amp;""</f>
        <v>#REF!</v>
      </c>
      <c r="S19" s="473"/>
      <c r="T19" s="473"/>
      <c r="U19" s="473"/>
      <c r="V19" s="473"/>
      <c r="W19" s="473"/>
      <c r="X19" s="473"/>
      <c r="Y19" s="473"/>
      <c r="Z19" s="474"/>
      <c r="AA19" s="53"/>
      <c r="AB19" s="51"/>
      <c r="AC19" s="52"/>
      <c r="AD19" s="53"/>
      <c r="AE19" s="51"/>
      <c r="AF19" s="61"/>
      <c r="AG19" s="473" t="e">
        <f>VLOOKUP(#REF!,#REF!,142,FALSE)&amp;""</f>
        <v>#REF!</v>
      </c>
      <c r="AH19" s="473"/>
      <c r="AI19" s="473"/>
      <c r="AJ19" s="473"/>
      <c r="AK19" s="473"/>
      <c r="AL19" s="473"/>
      <c r="AM19" s="473"/>
      <c r="AN19" s="473"/>
      <c r="AO19" s="473"/>
      <c r="AP19" s="474"/>
      <c r="AQ19" s="53"/>
      <c r="AR19" s="51"/>
      <c r="AS19" s="52"/>
      <c r="AT19" s="51"/>
      <c r="AU19" s="51"/>
      <c r="AV19" s="61"/>
      <c r="AW19" s="16"/>
      <c r="AX19" s="16"/>
      <c r="AY19" s="16"/>
      <c r="AZ19" s="16"/>
      <c r="BA19" s="16"/>
      <c r="BB19" s="16"/>
    </row>
    <row r="20" spans="2:77" ht="20.100000000000001" customHeight="1" x14ac:dyDescent="0.15">
      <c r="B20" s="472" t="e">
        <f>VLOOKUP(#REF!,#REF!,65,FALSE)&amp;""</f>
        <v>#REF!</v>
      </c>
      <c r="C20" s="473"/>
      <c r="D20" s="473"/>
      <c r="E20" s="473"/>
      <c r="F20" s="473"/>
      <c r="G20" s="473"/>
      <c r="H20" s="473"/>
      <c r="I20" s="473"/>
      <c r="J20" s="473"/>
      <c r="K20" s="474"/>
      <c r="L20" s="53"/>
      <c r="M20" s="51"/>
      <c r="N20" s="51"/>
      <c r="O20" s="53"/>
      <c r="P20" s="51"/>
      <c r="Q20" s="49"/>
      <c r="R20" s="472" t="e">
        <f>VLOOKUP(#REF!,#REF!,109,FALSE)&amp;""</f>
        <v>#REF!</v>
      </c>
      <c r="S20" s="473"/>
      <c r="T20" s="473"/>
      <c r="U20" s="473"/>
      <c r="V20" s="473"/>
      <c r="W20" s="473"/>
      <c r="X20" s="473"/>
      <c r="Y20" s="473"/>
      <c r="Z20" s="474"/>
      <c r="AA20" s="53"/>
      <c r="AB20" s="51"/>
      <c r="AC20" s="52"/>
      <c r="AD20" s="53"/>
      <c r="AE20" s="51"/>
      <c r="AF20" s="61"/>
      <c r="AG20" s="473" t="e">
        <f>VLOOKUP(#REF!,#REF!,143,FALSE)&amp;""</f>
        <v>#REF!</v>
      </c>
      <c r="AH20" s="473"/>
      <c r="AI20" s="473"/>
      <c r="AJ20" s="473"/>
      <c r="AK20" s="473"/>
      <c r="AL20" s="473"/>
      <c r="AM20" s="473"/>
      <c r="AN20" s="473"/>
      <c r="AO20" s="473"/>
      <c r="AP20" s="474"/>
      <c r="AQ20" s="53"/>
      <c r="AR20" s="51"/>
      <c r="AS20" s="52"/>
      <c r="AT20" s="51"/>
      <c r="AU20" s="51"/>
      <c r="AV20" s="61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</row>
    <row r="21" spans="2:77" ht="20.100000000000001" customHeight="1" thickBot="1" x14ac:dyDescent="0.2">
      <c r="B21" s="492" t="e">
        <f>VLOOKUP(#REF!,#REF!,66,FALSE)&amp;""</f>
        <v>#REF!</v>
      </c>
      <c r="C21" s="493"/>
      <c r="D21" s="493"/>
      <c r="E21" s="493"/>
      <c r="F21" s="493"/>
      <c r="G21" s="493"/>
      <c r="H21" s="493"/>
      <c r="I21" s="493"/>
      <c r="J21" s="493"/>
      <c r="K21" s="493"/>
      <c r="L21" s="503"/>
      <c r="M21" s="504"/>
      <c r="N21" s="505"/>
      <c r="O21" s="503"/>
      <c r="P21" s="504"/>
      <c r="Q21" s="504"/>
      <c r="R21" s="472" t="e">
        <f>VLOOKUP(#REF!,#REF!,110,FALSE)&amp;""</f>
        <v>#REF!</v>
      </c>
      <c r="S21" s="473"/>
      <c r="T21" s="473"/>
      <c r="U21" s="473"/>
      <c r="V21" s="473"/>
      <c r="W21" s="473"/>
      <c r="X21" s="473"/>
      <c r="Y21" s="473"/>
      <c r="Z21" s="474"/>
      <c r="AA21" s="53"/>
      <c r="AB21" s="51"/>
      <c r="AC21" s="52"/>
      <c r="AD21" s="53"/>
      <c r="AE21" s="51"/>
      <c r="AF21" s="61"/>
      <c r="AG21" s="473" t="e">
        <f>VLOOKUP(#REF!,#REF!,144,FALSE)&amp;""</f>
        <v>#REF!</v>
      </c>
      <c r="AH21" s="473"/>
      <c r="AI21" s="473"/>
      <c r="AJ21" s="473"/>
      <c r="AK21" s="473"/>
      <c r="AL21" s="473"/>
      <c r="AM21" s="473"/>
      <c r="AN21" s="473"/>
      <c r="AO21" s="473"/>
      <c r="AP21" s="474"/>
      <c r="AQ21" s="53"/>
      <c r="AR21" s="51"/>
      <c r="AS21" s="52"/>
      <c r="AT21" s="51"/>
      <c r="AU21" s="51"/>
      <c r="AV21" s="61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</row>
    <row r="22" spans="2:77" ht="20.100000000000001" customHeight="1" x14ac:dyDescent="0.15">
      <c r="B22" s="481" t="s">
        <v>59</v>
      </c>
      <c r="C22" s="482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3"/>
      <c r="R22" s="472" t="e">
        <f>VLOOKUP(#REF!,#REF!,111,FALSE)&amp;""</f>
        <v>#REF!</v>
      </c>
      <c r="S22" s="473"/>
      <c r="T22" s="473"/>
      <c r="U22" s="473"/>
      <c r="V22" s="473"/>
      <c r="W22" s="473"/>
      <c r="X22" s="473"/>
      <c r="Y22" s="473"/>
      <c r="Z22" s="474"/>
      <c r="AA22" s="53"/>
      <c r="AB22" s="51"/>
      <c r="AC22" s="52"/>
      <c r="AD22" s="53"/>
      <c r="AE22" s="51"/>
      <c r="AF22" s="61"/>
      <c r="AG22" s="473" t="e">
        <f>VLOOKUP(#REF!,#REF!,145,FALSE)&amp;""</f>
        <v>#REF!</v>
      </c>
      <c r="AH22" s="473"/>
      <c r="AI22" s="473"/>
      <c r="AJ22" s="473"/>
      <c r="AK22" s="473"/>
      <c r="AL22" s="473"/>
      <c r="AM22" s="473"/>
      <c r="AN22" s="473"/>
      <c r="AO22" s="473"/>
      <c r="AP22" s="474"/>
      <c r="AQ22" s="53"/>
      <c r="AR22" s="51"/>
      <c r="AS22" s="52"/>
      <c r="AT22" s="51"/>
      <c r="AU22" s="51"/>
      <c r="AV22" s="61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</row>
    <row r="23" spans="2:77" ht="20.100000000000001" customHeight="1" thickBot="1" x14ac:dyDescent="0.2">
      <c r="B23" s="485" t="s">
        <v>30</v>
      </c>
      <c r="C23" s="486"/>
      <c r="D23" s="486"/>
      <c r="E23" s="486"/>
      <c r="F23" s="486"/>
      <c r="G23" s="486"/>
      <c r="H23" s="486"/>
      <c r="I23" s="486"/>
      <c r="J23" s="486"/>
      <c r="K23" s="487"/>
      <c r="L23" s="488" t="s">
        <v>32</v>
      </c>
      <c r="M23" s="486"/>
      <c r="N23" s="487"/>
      <c r="O23" s="488" t="s">
        <v>58</v>
      </c>
      <c r="P23" s="486"/>
      <c r="Q23" s="489"/>
      <c r="R23" s="472" t="e">
        <f>VLOOKUP(#REF!,#REF!,112,FALSE)&amp;""</f>
        <v>#REF!</v>
      </c>
      <c r="S23" s="473"/>
      <c r="T23" s="473"/>
      <c r="U23" s="473"/>
      <c r="V23" s="473"/>
      <c r="W23" s="473"/>
      <c r="X23" s="473"/>
      <c r="Y23" s="473"/>
      <c r="Z23" s="474"/>
      <c r="AA23" s="53"/>
      <c r="AB23" s="51"/>
      <c r="AC23" s="52"/>
      <c r="AD23" s="53"/>
      <c r="AE23" s="51"/>
      <c r="AF23" s="61"/>
      <c r="AG23" s="473" t="e">
        <f>VLOOKUP(#REF!,#REF!,146,FALSE)&amp;""</f>
        <v>#REF!</v>
      </c>
      <c r="AH23" s="473"/>
      <c r="AI23" s="473"/>
      <c r="AJ23" s="473"/>
      <c r="AK23" s="473"/>
      <c r="AL23" s="473"/>
      <c r="AM23" s="473"/>
      <c r="AN23" s="473"/>
      <c r="AO23" s="473"/>
      <c r="AP23" s="474"/>
      <c r="AQ23" s="53"/>
      <c r="AR23" s="51"/>
      <c r="AS23" s="52"/>
      <c r="AT23" s="51"/>
      <c r="AU23" s="51"/>
      <c r="AV23" s="61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</row>
    <row r="24" spans="2:77" ht="20.100000000000001" customHeight="1" x14ac:dyDescent="0.15">
      <c r="B24" s="479" t="e">
        <f>VLOOKUP(#REF!,#REF!,67,FALSE)&amp;""</f>
        <v>#REF!</v>
      </c>
      <c r="C24" s="366"/>
      <c r="D24" s="366"/>
      <c r="E24" s="366"/>
      <c r="F24" s="366"/>
      <c r="G24" s="366"/>
      <c r="H24" s="366"/>
      <c r="I24" s="366"/>
      <c r="J24" s="366"/>
      <c r="K24" s="367"/>
      <c r="L24" s="63"/>
      <c r="M24" s="64"/>
      <c r="N24" s="142"/>
      <c r="O24" s="64"/>
      <c r="P24" s="57"/>
      <c r="Q24" s="55"/>
      <c r="R24" s="472" t="e">
        <f>VLOOKUP(#REF!,#REF!,113,FALSE)&amp;""</f>
        <v>#REF!</v>
      </c>
      <c r="S24" s="473"/>
      <c r="T24" s="473"/>
      <c r="U24" s="473"/>
      <c r="V24" s="473"/>
      <c r="W24" s="473"/>
      <c r="X24" s="473"/>
      <c r="Y24" s="473"/>
      <c r="Z24" s="474"/>
      <c r="AA24" s="53"/>
      <c r="AB24" s="51"/>
      <c r="AC24" s="52"/>
      <c r="AD24" s="53"/>
      <c r="AE24" s="51"/>
      <c r="AF24" s="61"/>
      <c r="AG24" s="473" t="e">
        <f>VLOOKUP(#REF!,#REF!,147,FALSE)&amp;""</f>
        <v>#REF!</v>
      </c>
      <c r="AH24" s="473"/>
      <c r="AI24" s="473"/>
      <c r="AJ24" s="473"/>
      <c r="AK24" s="473"/>
      <c r="AL24" s="473"/>
      <c r="AM24" s="473"/>
      <c r="AN24" s="473"/>
      <c r="AO24" s="473"/>
      <c r="AP24" s="474"/>
      <c r="AQ24" s="53"/>
      <c r="AR24" s="51"/>
      <c r="AS24" s="52"/>
      <c r="AT24" s="51"/>
      <c r="AU24" s="51"/>
      <c r="AV24" s="50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</row>
    <row r="25" spans="2:77" ht="20.100000000000001" customHeight="1" x14ac:dyDescent="0.15">
      <c r="B25" s="479" t="e">
        <f>VLOOKUP(#REF!,#REF!,68,FALSE)&amp;""</f>
        <v>#REF!</v>
      </c>
      <c r="C25" s="366"/>
      <c r="D25" s="366"/>
      <c r="E25" s="366"/>
      <c r="F25" s="366"/>
      <c r="G25" s="366"/>
      <c r="H25" s="366"/>
      <c r="I25" s="366"/>
      <c r="J25" s="366"/>
      <c r="K25" s="367"/>
      <c r="L25" s="53"/>
      <c r="M25" s="51"/>
      <c r="N25" s="52"/>
      <c r="O25" s="51"/>
      <c r="P25" s="49"/>
      <c r="Q25" s="49"/>
      <c r="R25" s="472" t="e">
        <f>VLOOKUP(#REF!,#REF!,114,FALSE)&amp;""</f>
        <v>#REF!</v>
      </c>
      <c r="S25" s="473"/>
      <c r="T25" s="473"/>
      <c r="U25" s="473"/>
      <c r="V25" s="473"/>
      <c r="W25" s="473"/>
      <c r="X25" s="473"/>
      <c r="Y25" s="473"/>
      <c r="Z25" s="474"/>
      <c r="AA25" s="53"/>
      <c r="AB25" s="51"/>
      <c r="AC25" s="52"/>
      <c r="AD25" s="53"/>
      <c r="AE25" s="51"/>
      <c r="AF25" s="61"/>
      <c r="AG25" s="473" t="e">
        <f>VLOOKUP(#REF!,#REF!,148,FALSE)&amp;""</f>
        <v>#REF!</v>
      </c>
      <c r="AH25" s="473"/>
      <c r="AI25" s="473"/>
      <c r="AJ25" s="473"/>
      <c r="AK25" s="473"/>
      <c r="AL25" s="473"/>
      <c r="AM25" s="473"/>
      <c r="AN25" s="473"/>
      <c r="AO25" s="473"/>
      <c r="AP25" s="474"/>
      <c r="AQ25" s="54"/>
      <c r="AR25" s="21"/>
      <c r="AS25" s="22"/>
      <c r="AT25" s="21"/>
      <c r="AU25" s="21"/>
      <c r="AV25" s="50"/>
      <c r="AW25" s="16"/>
      <c r="AX25" s="16"/>
      <c r="AY25" s="16"/>
      <c r="AZ25" s="16"/>
      <c r="BA25" s="16"/>
      <c r="BB25" s="16"/>
      <c r="BC25" s="16"/>
      <c r="BD25" s="16"/>
      <c r="BE25" s="16"/>
      <c r="BF25" s="16"/>
    </row>
    <row r="26" spans="2:77" ht="20.100000000000001" customHeight="1" x14ac:dyDescent="0.15">
      <c r="B26" s="479" t="e">
        <f>VLOOKUP(#REF!,#REF!,69,FALSE)&amp;""</f>
        <v>#REF!</v>
      </c>
      <c r="C26" s="366"/>
      <c r="D26" s="366"/>
      <c r="E26" s="366"/>
      <c r="F26" s="366"/>
      <c r="G26" s="366"/>
      <c r="H26" s="366"/>
      <c r="I26" s="366"/>
      <c r="J26" s="366"/>
      <c r="K26" s="367"/>
      <c r="L26" s="53"/>
      <c r="M26" s="51"/>
      <c r="N26" s="142"/>
      <c r="O26" s="64"/>
      <c r="P26" s="57"/>
      <c r="Q26" s="55"/>
      <c r="R26" s="472" t="e">
        <f>VLOOKUP(#REF!,#REF!,115,FALSE)&amp;""</f>
        <v>#REF!</v>
      </c>
      <c r="S26" s="473"/>
      <c r="T26" s="473"/>
      <c r="U26" s="473"/>
      <c r="V26" s="473"/>
      <c r="W26" s="473"/>
      <c r="X26" s="473"/>
      <c r="Y26" s="473"/>
      <c r="Z26" s="474"/>
      <c r="AA26" s="53"/>
      <c r="AB26" s="51"/>
      <c r="AC26" s="52"/>
      <c r="AD26" s="53"/>
      <c r="AE26" s="51"/>
      <c r="AF26" s="61"/>
      <c r="AG26" s="473" t="e">
        <f>VLOOKUP(#REF!,#REF!,149,FALSE)&amp;""</f>
        <v>#REF!</v>
      </c>
      <c r="AH26" s="473"/>
      <c r="AI26" s="473"/>
      <c r="AJ26" s="473"/>
      <c r="AK26" s="473"/>
      <c r="AL26" s="473"/>
      <c r="AM26" s="473"/>
      <c r="AN26" s="473"/>
      <c r="AO26" s="473"/>
      <c r="AP26" s="474"/>
      <c r="AQ26" s="54"/>
      <c r="AR26" s="21"/>
      <c r="AS26" s="22"/>
      <c r="AT26" s="21"/>
      <c r="AU26" s="21"/>
      <c r="AV26" s="50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</row>
    <row r="27" spans="2:77" ht="20.100000000000001" customHeight="1" x14ac:dyDescent="0.15">
      <c r="B27" s="479" t="e">
        <f>VLOOKUP(#REF!,#REF!,70,FALSE)&amp;""</f>
        <v>#REF!</v>
      </c>
      <c r="C27" s="366"/>
      <c r="D27" s="366"/>
      <c r="E27" s="366"/>
      <c r="F27" s="366"/>
      <c r="G27" s="366"/>
      <c r="H27" s="366"/>
      <c r="I27" s="366"/>
      <c r="J27" s="366"/>
      <c r="K27" s="367"/>
      <c r="L27" s="53"/>
      <c r="M27" s="51"/>
      <c r="N27" s="52"/>
      <c r="O27" s="51"/>
      <c r="P27" s="49"/>
      <c r="Q27" s="49"/>
      <c r="R27" s="472" t="e">
        <f>VLOOKUP(#REF!,#REF!,116,FALSE)&amp;""</f>
        <v>#REF!</v>
      </c>
      <c r="S27" s="473"/>
      <c r="T27" s="473"/>
      <c r="U27" s="473"/>
      <c r="V27" s="473"/>
      <c r="W27" s="473"/>
      <c r="X27" s="473"/>
      <c r="Y27" s="473"/>
      <c r="Z27" s="474"/>
      <c r="AA27" s="53"/>
      <c r="AB27" s="51"/>
      <c r="AC27" s="52"/>
      <c r="AD27" s="51"/>
      <c r="AE27" s="51"/>
      <c r="AF27" s="61"/>
      <c r="AG27" s="473" t="e">
        <f>VLOOKUP(#REF!,#REF!,150,FALSE)&amp;""</f>
        <v>#REF!</v>
      </c>
      <c r="AH27" s="473"/>
      <c r="AI27" s="473"/>
      <c r="AJ27" s="473"/>
      <c r="AK27" s="473"/>
      <c r="AL27" s="473"/>
      <c r="AM27" s="473"/>
      <c r="AN27" s="473"/>
      <c r="AO27" s="473"/>
      <c r="AP27" s="474"/>
      <c r="AQ27" s="53"/>
      <c r="AR27" s="51"/>
      <c r="AS27" s="52"/>
      <c r="AT27" s="51"/>
      <c r="AU27" s="51"/>
      <c r="AV27" s="61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</row>
    <row r="28" spans="2:77" ht="20.100000000000001" customHeight="1" x14ac:dyDescent="0.15">
      <c r="B28" s="479" t="e">
        <f>VLOOKUP(#REF!,#REF!,71,FALSE)&amp;""</f>
        <v>#REF!</v>
      </c>
      <c r="C28" s="366"/>
      <c r="D28" s="366"/>
      <c r="E28" s="366"/>
      <c r="F28" s="366"/>
      <c r="G28" s="366"/>
      <c r="H28" s="366"/>
      <c r="I28" s="366"/>
      <c r="J28" s="366"/>
      <c r="K28" s="367"/>
      <c r="L28" s="53"/>
      <c r="M28" s="51"/>
      <c r="N28" s="52"/>
      <c r="O28" s="51"/>
      <c r="P28" s="49"/>
      <c r="Q28" s="49"/>
      <c r="R28" s="472" t="e">
        <f>VLOOKUP(#REF!,#REF!,117,FALSE)&amp;""</f>
        <v>#REF!</v>
      </c>
      <c r="S28" s="473"/>
      <c r="T28" s="473"/>
      <c r="U28" s="473"/>
      <c r="V28" s="473"/>
      <c r="W28" s="473"/>
      <c r="X28" s="473"/>
      <c r="Y28" s="473"/>
      <c r="Z28" s="474"/>
      <c r="AA28" s="54"/>
      <c r="AB28" s="21"/>
      <c r="AC28" s="22"/>
      <c r="AD28" s="21"/>
      <c r="AE28" s="21"/>
      <c r="AF28" s="50"/>
      <c r="AG28" s="473" t="e">
        <f>VLOOKUP(#REF!,#REF!,151,FALSE)&amp;""</f>
        <v>#REF!</v>
      </c>
      <c r="AH28" s="473"/>
      <c r="AI28" s="473"/>
      <c r="AJ28" s="473"/>
      <c r="AK28" s="473"/>
      <c r="AL28" s="473"/>
      <c r="AM28" s="473"/>
      <c r="AN28" s="473"/>
      <c r="AO28" s="473"/>
      <c r="AP28" s="474"/>
      <c r="AQ28" s="53"/>
      <c r="AR28" s="51"/>
      <c r="AS28" s="52"/>
      <c r="AT28" s="51"/>
      <c r="AU28" s="51"/>
      <c r="AV28" s="61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</row>
    <row r="29" spans="2:77" ht="20.100000000000001" customHeight="1" thickBot="1" x14ac:dyDescent="0.2">
      <c r="B29" s="479" t="e">
        <f>VLOOKUP(#REF!,#REF!,72,FALSE)&amp;""</f>
        <v>#REF!</v>
      </c>
      <c r="C29" s="366"/>
      <c r="D29" s="366"/>
      <c r="E29" s="366"/>
      <c r="F29" s="366"/>
      <c r="G29" s="366"/>
      <c r="H29" s="366"/>
      <c r="I29" s="366"/>
      <c r="J29" s="366"/>
      <c r="K29" s="367"/>
      <c r="L29" s="53"/>
      <c r="M29" s="51"/>
      <c r="N29" s="52"/>
      <c r="O29" s="51"/>
      <c r="P29" s="49"/>
      <c r="Q29" s="49"/>
      <c r="R29" s="492" t="e">
        <f>VLOOKUP(#REF!,#REF!,118,FALSE)&amp;""</f>
        <v>#REF!</v>
      </c>
      <c r="S29" s="493"/>
      <c r="T29" s="493"/>
      <c r="U29" s="493"/>
      <c r="V29" s="493"/>
      <c r="W29" s="493"/>
      <c r="X29" s="493"/>
      <c r="Y29" s="493"/>
      <c r="Z29" s="494"/>
      <c r="AA29" s="198"/>
      <c r="AB29" s="111"/>
      <c r="AC29" s="199"/>
      <c r="AD29" s="111"/>
      <c r="AE29" s="111"/>
      <c r="AF29" s="200"/>
      <c r="AG29" s="473" t="e">
        <f>VLOOKUP(#REF!,#REF!,152,FALSE)&amp;""</f>
        <v>#REF!</v>
      </c>
      <c r="AH29" s="473"/>
      <c r="AI29" s="473"/>
      <c r="AJ29" s="473"/>
      <c r="AK29" s="473"/>
      <c r="AL29" s="473"/>
      <c r="AM29" s="473"/>
      <c r="AN29" s="473"/>
      <c r="AO29" s="473"/>
      <c r="AP29" s="474"/>
      <c r="AQ29" s="53"/>
      <c r="AR29" s="51"/>
      <c r="AS29" s="52"/>
      <c r="AT29" s="51"/>
      <c r="AU29" s="51"/>
      <c r="AV29" s="61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29"/>
      <c r="BW29" s="29"/>
      <c r="BX29" s="29"/>
    </row>
    <row r="30" spans="2:77" ht="20.100000000000001" customHeight="1" x14ac:dyDescent="0.15">
      <c r="B30" s="479" t="e">
        <f>VLOOKUP(#REF!,#REF!,73,FALSE)&amp;""</f>
        <v>#REF!</v>
      </c>
      <c r="C30" s="366"/>
      <c r="D30" s="366"/>
      <c r="E30" s="366"/>
      <c r="F30" s="366"/>
      <c r="G30" s="366"/>
      <c r="H30" s="366"/>
      <c r="I30" s="366"/>
      <c r="J30" s="366"/>
      <c r="K30" s="367"/>
      <c r="L30" s="53"/>
      <c r="M30" s="51"/>
      <c r="N30" s="52"/>
      <c r="O30" s="51"/>
      <c r="P30" s="49"/>
      <c r="Q30" s="49"/>
      <c r="R30" s="481" t="s">
        <v>57</v>
      </c>
      <c r="S30" s="482"/>
      <c r="T30" s="482"/>
      <c r="U30" s="482"/>
      <c r="V30" s="482"/>
      <c r="W30" s="482"/>
      <c r="X30" s="482"/>
      <c r="Y30" s="482"/>
      <c r="Z30" s="482"/>
      <c r="AA30" s="482"/>
      <c r="AB30" s="482"/>
      <c r="AC30" s="482"/>
      <c r="AD30" s="482"/>
      <c r="AE30" s="482"/>
      <c r="AF30" s="483"/>
      <c r="AG30" s="473" t="e">
        <f>VLOOKUP(#REF!,#REF!,153,FALSE)&amp;""</f>
        <v>#REF!</v>
      </c>
      <c r="AH30" s="473"/>
      <c r="AI30" s="473"/>
      <c r="AJ30" s="473"/>
      <c r="AK30" s="473"/>
      <c r="AL30" s="473"/>
      <c r="AM30" s="473"/>
      <c r="AN30" s="473"/>
      <c r="AO30" s="473"/>
      <c r="AP30" s="474"/>
      <c r="AQ30" s="53"/>
      <c r="AR30" s="51"/>
      <c r="AS30" s="52"/>
      <c r="AT30" s="51"/>
      <c r="AU30" s="51"/>
      <c r="AV30" s="61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6"/>
      <c r="BH30" s="6"/>
      <c r="BI30" s="6"/>
      <c r="BJ30" s="6"/>
      <c r="BK30" s="6"/>
      <c r="BL30" s="6"/>
      <c r="BM30" s="6"/>
      <c r="BN30" s="6"/>
      <c r="BO30" s="60"/>
      <c r="BP30" s="60"/>
      <c r="BQ30" s="60"/>
      <c r="BR30" s="60"/>
      <c r="BS30" s="60"/>
      <c r="BT30" s="9"/>
      <c r="BU30" s="9"/>
      <c r="BV30" s="9"/>
      <c r="BW30" s="9"/>
      <c r="BX30" s="9"/>
    </row>
    <row r="31" spans="2:77" ht="20.100000000000001" customHeight="1" thickBot="1" x14ac:dyDescent="0.2">
      <c r="B31" s="479" t="e">
        <f>VLOOKUP(#REF!,#REF!,74,FALSE)&amp;""</f>
        <v>#REF!</v>
      </c>
      <c r="C31" s="366"/>
      <c r="D31" s="366"/>
      <c r="E31" s="366"/>
      <c r="F31" s="366"/>
      <c r="G31" s="366"/>
      <c r="H31" s="366"/>
      <c r="I31" s="366"/>
      <c r="J31" s="366"/>
      <c r="K31" s="367"/>
      <c r="L31" s="54"/>
      <c r="M31" s="21"/>
      <c r="N31" s="22"/>
      <c r="O31" s="21"/>
      <c r="P31" s="49"/>
      <c r="Q31" s="49"/>
      <c r="R31" s="485" t="s">
        <v>30</v>
      </c>
      <c r="S31" s="486"/>
      <c r="T31" s="486"/>
      <c r="U31" s="486"/>
      <c r="V31" s="486"/>
      <c r="W31" s="486"/>
      <c r="X31" s="486"/>
      <c r="Y31" s="486"/>
      <c r="Z31" s="487"/>
      <c r="AA31" s="488" t="s">
        <v>32</v>
      </c>
      <c r="AB31" s="486"/>
      <c r="AC31" s="487"/>
      <c r="AD31" s="488" t="s">
        <v>58</v>
      </c>
      <c r="AE31" s="486"/>
      <c r="AF31" s="489"/>
      <c r="AG31" s="473" t="e">
        <f>VLOOKUP(#REF!,#REF!,154,FALSE)&amp;""</f>
        <v>#REF!</v>
      </c>
      <c r="AH31" s="473"/>
      <c r="AI31" s="473"/>
      <c r="AJ31" s="473"/>
      <c r="AK31" s="473"/>
      <c r="AL31" s="473"/>
      <c r="AM31" s="473"/>
      <c r="AN31" s="473"/>
      <c r="AO31" s="473"/>
      <c r="AP31" s="474"/>
      <c r="AQ31" s="63"/>
      <c r="AR31" s="64"/>
      <c r="AS31" s="64"/>
      <c r="AT31" s="63"/>
      <c r="AU31" s="64"/>
      <c r="AV31" s="148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6"/>
      <c r="BH31" s="6"/>
      <c r="BI31" s="6"/>
      <c r="BJ31" s="6"/>
      <c r="BK31" s="6"/>
      <c r="BL31" s="6"/>
      <c r="BM31" s="6"/>
      <c r="BN31" s="6"/>
      <c r="BO31" s="60"/>
      <c r="BP31" s="60"/>
      <c r="BQ31" s="60"/>
      <c r="BR31" s="60"/>
      <c r="BS31" s="60"/>
      <c r="BT31" s="16"/>
      <c r="BU31" s="16"/>
      <c r="BV31" s="16"/>
      <c r="BW31" s="16"/>
      <c r="BX31" s="16"/>
    </row>
    <row r="32" spans="2:77" ht="20.100000000000001" customHeight="1" x14ac:dyDescent="0.15">
      <c r="B32" s="479" t="e">
        <f>VLOOKUP(#REF!,#REF!,75,FALSE)&amp;""</f>
        <v>#REF!</v>
      </c>
      <c r="C32" s="366"/>
      <c r="D32" s="366"/>
      <c r="E32" s="366"/>
      <c r="F32" s="366"/>
      <c r="G32" s="366"/>
      <c r="H32" s="366"/>
      <c r="I32" s="366"/>
      <c r="J32" s="366"/>
      <c r="K32" s="367"/>
      <c r="L32" s="54"/>
      <c r="M32" s="21"/>
      <c r="N32" s="22"/>
      <c r="O32" s="21"/>
      <c r="P32" s="49"/>
      <c r="Q32" s="49"/>
      <c r="R32" s="479" t="e">
        <f>VLOOKUP(#REF!,#REF!,119,FALSE)&amp;""</f>
        <v>#REF!</v>
      </c>
      <c r="S32" s="366"/>
      <c r="T32" s="366"/>
      <c r="U32" s="366"/>
      <c r="V32" s="366"/>
      <c r="W32" s="366"/>
      <c r="X32" s="366"/>
      <c r="Y32" s="366"/>
      <c r="Z32" s="367"/>
      <c r="AA32" s="63"/>
      <c r="AB32" s="64"/>
      <c r="AC32" s="142"/>
      <c r="AD32" s="64"/>
      <c r="AE32" s="64"/>
      <c r="AF32" s="148"/>
      <c r="AG32" s="473" t="e">
        <f>VLOOKUP(#REF!,#REF!,155,FALSE)&amp;""</f>
        <v>#REF!</v>
      </c>
      <c r="AH32" s="473"/>
      <c r="AI32" s="473"/>
      <c r="AJ32" s="473"/>
      <c r="AK32" s="473"/>
      <c r="AL32" s="473"/>
      <c r="AM32" s="473"/>
      <c r="AN32" s="473"/>
      <c r="AO32" s="473"/>
      <c r="AP32" s="474"/>
      <c r="AQ32" s="63"/>
      <c r="AR32" s="64"/>
      <c r="AS32" s="64"/>
      <c r="AT32" s="63"/>
      <c r="AU32" s="64"/>
      <c r="AV32" s="148"/>
      <c r="AW32" s="60"/>
      <c r="AX32" s="60"/>
      <c r="AY32" s="60"/>
      <c r="AZ32" s="60"/>
      <c r="BA32" s="60"/>
      <c r="BB32" s="60"/>
      <c r="BR32" s="60"/>
      <c r="BS32" s="60"/>
      <c r="BT32" s="9"/>
      <c r="BU32" s="9"/>
      <c r="BV32" s="9"/>
      <c r="BW32" s="9"/>
      <c r="BX32" s="9"/>
    </row>
    <row r="33" spans="2:76" ht="20.100000000000001" customHeight="1" x14ac:dyDescent="0.15">
      <c r="B33" s="479" t="e">
        <f>VLOOKUP(#REF!,#REF!,76,FALSE)&amp;""</f>
        <v>#REF!</v>
      </c>
      <c r="C33" s="366"/>
      <c r="D33" s="366"/>
      <c r="E33" s="366"/>
      <c r="F33" s="366"/>
      <c r="G33" s="366"/>
      <c r="H33" s="366"/>
      <c r="I33" s="366"/>
      <c r="J33" s="366"/>
      <c r="K33" s="367"/>
      <c r="L33" s="54"/>
      <c r="M33" s="21"/>
      <c r="N33" s="22"/>
      <c r="O33" s="21"/>
      <c r="P33" s="49"/>
      <c r="Q33" s="49"/>
      <c r="R33" s="472" t="e">
        <f>VLOOKUP(#REF!,#REF!,120,FALSE)&amp;""</f>
        <v>#REF!</v>
      </c>
      <c r="S33" s="473"/>
      <c r="T33" s="473"/>
      <c r="U33" s="473"/>
      <c r="V33" s="473"/>
      <c r="W33" s="473"/>
      <c r="X33" s="473"/>
      <c r="Y33" s="473"/>
      <c r="Z33" s="474"/>
      <c r="AA33" s="53"/>
      <c r="AB33" s="51"/>
      <c r="AC33" s="52"/>
      <c r="AD33" s="51"/>
      <c r="AE33" s="51"/>
      <c r="AF33" s="50"/>
      <c r="AG33" s="473" t="e">
        <f>VLOOKUP(#REF!,#REF!,156,FALSE)&amp;""</f>
        <v>#REF!</v>
      </c>
      <c r="AH33" s="473"/>
      <c r="AI33" s="473"/>
      <c r="AJ33" s="473"/>
      <c r="AK33" s="473"/>
      <c r="AL33" s="473"/>
      <c r="AM33" s="473"/>
      <c r="AN33" s="473"/>
      <c r="AO33" s="473"/>
      <c r="AP33" s="474"/>
      <c r="AQ33" s="63"/>
      <c r="AR33" s="64"/>
      <c r="AS33" s="64"/>
      <c r="AT33" s="63"/>
      <c r="AU33" s="64"/>
      <c r="AV33" s="148"/>
      <c r="AW33" s="60"/>
      <c r="AX33" s="60"/>
      <c r="AY33" s="60"/>
      <c r="AZ33" s="60"/>
      <c r="BA33" s="60"/>
      <c r="BB33" s="60"/>
      <c r="BR33" s="60"/>
      <c r="BS33" s="60"/>
      <c r="BT33" s="16"/>
      <c r="BU33" s="16"/>
      <c r="BV33" s="16"/>
      <c r="BW33" s="16"/>
      <c r="BX33" s="16"/>
    </row>
    <row r="34" spans="2:76" ht="20.100000000000001" customHeight="1" x14ac:dyDescent="0.15">
      <c r="B34" s="479" t="e">
        <f>VLOOKUP(#REF!,#REF!,77,FALSE)&amp;""</f>
        <v>#REF!</v>
      </c>
      <c r="C34" s="366"/>
      <c r="D34" s="366"/>
      <c r="E34" s="366"/>
      <c r="F34" s="366"/>
      <c r="G34" s="366"/>
      <c r="H34" s="366"/>
      <c r="I34" s="366"/>
      <c r="J34" s="366"/>
      <c r="K34" s="367"/>
      <c r="L34" s="54"/>
      <c r="M34" s="21"/>
      <c r="N34" s="22"/>
      <c r="O34" s="21"/>
      <c r="P34" s="49"/>
      <c r="Q34" s="49"/>
      <c r="R34" s="472" t="e">
        <f>VLOOKUP(#REF!,#REF!,121,FALSE)&amp;""</f>
        <v>#REF!</v>
      </c>
      <c r="S34" s="473"/>
      <c r="T34" s="473"/>
      <c r="U34" s="473"/>
      <c r="V34" s="473"/>
      <c r="W34" s="473"/>
      <c r="X34" s="473"/>
      <c r="Y34" s="473"/>
      <c r="Z34" s="474"/>
      <c r="AA34" s="53"/>
      <c r="AB34" s="51"/>
      <c r="AC34" s="52"/>
      <c r="AD34" s="51"/>
      <c r="AE34" s="51"/>
      <c r="AF34" s="23"/>
      <c r="AG34" s="473" t="e">
        <f>VLOOKUP(#REF!,#REF!,157,FALSE)&amp;""</f>
        <v>#REF!</v>
      </c>
      <c r="AH34" s="473"/>
      <c r="AI34" s="473"/>
      <c r="AJ34" s="473"/>
      <c r="AK34" s="473"/>
      <c r="AL34" s="473"/>
      <c r="AM34" s="473"/>
      <c r="AN34" s="473"/>
      <c r="AO34" s="473"/>
      <c r="AP34" s="474"/>
      <c r="AQ34" s="63"/>
      <c r="AR34" s="64"/>
      <c r="AS34" s="64"/>
      <c r="AT34" s="63"/>
      <c r="AU34" s="64"/>
      <c r="AV34" s="148"/>
      <c r="AW34" s="60"/>
      <c r="AX34" s="60"/>
      <c r="AY34" s="60"/>
      <c r="AZ34" s="60"/>
      <c r="BA34" s="60"/>
      <c r="BB34" s="60"/>
      <c r="BR34" s="60"/>
      <c r="BS34" s="60"/>
      <c r="BT34" s="16"/>
      <c r="BU34" s="16"/>
      <c r="BV34" s="16"/>
      <c r="BW34" s="16"/>
      <c r="BX34" s="16"/>
    </row>
    <row r="35" spans="2:76" ht="20.100000000000001" customHeight="1" x14ac:dyDescent="0.15">
      <c r="B35" s="479" t="e">
        <f>VLOOKUP(#REF!,#REF!,78,FALSE)&amp;""</f>
        <v>#REF!</v>
      </c>
      <c r="C35" s="366"/>
      <c r="D35" s="366"/>
      <c r="E35" s="366"/>
      <c r="F35" s="366"/>
      <c r="G35" s="366"/>
      <c r="H35" s="366"/>
      <c r="I35" s="366"/>
      <c r="J35" s="366"/>
      <c r="K35" s="367"/>
      <c r="L35" s="54"/>
      <c r="M35" s="21"/>
      <c r="N35" s="22"/>
      <c r="O35" s="21"/>
      <c r="P35" s="49"/>
      <c r="Q35" s="49"/>
      <c r="R35" s="472" t="e">
        <f>VLOOKUP(#REF!,#REF!,122,FALSE)&amp;""</f>
        <v>#REF!</v>
      </c>
      <c r="S35" s="473"/>
      <c r="T35" s="473"/>
      <c r="U35" s="473"/>
      <c r="V35" s="473"/>
      <c r="W35" s="473"/>
      <c r="X35" s="473"/>
      <c r="Y35" s="473"/>
      <c r="Z35" s="474"/>
      <c r="AA35" s="53"/>
      <c r="AB35" s="51"/>
      <c r="AC35" s="52"/>
      <c r="AD35" s="51"/>
      <c r="AE35" s="51"/>
      <c r="AF35" s="50"/>
      <c r="AG35" s="473" t="e">
        <f>VLOOKUP(#REF!,#REF!,158,FALSE)&amp;""</f>
        <v>#REF!</v>
      </c>
      <c r="AH35" s="473"/>
      <c r="AI35" s="473"/>
      <c r="AJ35" s="473"/>
      <c r="AK35" s="473"/>
      <c r="AL35" s="473"/>
      <c r="AM35" s="473"/>
      <c r="AN35" s="473"/>
      <c r="AO35" s="473"/>
      <c r="AP35" s="474"/>
      <c r="AQ35" s="63"/>
      <c r="AR35" s="64"/>
      <c r="AS35" s="64"/>
      <c r="AT35" s="63"/>
      <c r="AU35" s="64"/>
      <c r="AV35" s="148"/>
      <c r="AW35" s="60"/>
      <c r="AX35" s="60"/>
      <c r="AY35" s="60"/>
      <c r="AZ35" s="60"/>
      <c r="BA35" s="60"/>
      <c r="BB35" s="60"/>
      <c r="BR35" s="60"/>
      <c r="BS35" s="60"/>
      <c r="BT35" s="16"/>
      <c r="BU35" s="16"/>
      <c r="BV35" s="16"/>
      <c r="BW35" s="16"/>
      <c r="BX35" s="16"/>
    </row>
    <row r="36" spans="2:76" ht="20.100000000000001" customHeight="1" x14ac:dyDescent="0.15">
      <c r="B36" s="479" t="e">
        <f>VLOOKUP(#REF!,#REF!,79,FALSE)&amp;""</f>
        <v>#REF!</v>
      </c>
      <c r="C36" s="366"/>
      <c r="D36" s="366"/>
      <c r="E36" s="366"/>
      <c r="F36" s="366"/>
      <c r="G36" s="366"/>
      <c r="H36" s="366"/>
      <c r="I36" s="366"/>
      <c r="J36" s="366"/>
      <c r="K36" s="367"/>
      <c r="L36" s="54"/>
      <c r="M36" s="21"/>
      <c r="N36" s="22"/>
      <c r="O36" s="21"/>
      <c r="P36" s="49"/>
      <c r="Q36" s="49"/>
      <c r="R36" s="472" t="e">
        <f>VLOOKUP(#REF!,#REF!,123,FALSE)&amp;""</f>
        <v>#REF!</v>
      </c>
      <c r="S36" s="473"/>
      <c r="T36" s="473"/>
      <c r="U36" s="473"/>
      <c r="V36" s="473"/>
      <c r="W36" s="473"/>
      <c r="X36" s="473"/>
      <c r="Y36" s="473"/>
      <c r="Z36" s="474"/>
      <c r="AA36" s="53"/>
      <c r="AB36" s="51"/>
      <c r="AC36" s="52"/>
      <c r="AD36" s="51"/>
      <c r="AE36" s="51"/>
      <c r="AF36" s="50"/>
      <c r="AG36" s="473" t="e">
        <f>VLOOKUP(#REF!,#REF!,159,FALSE)&amp;""</f>
        <v>#REF!</v>
      </c>
      <c r="AH36" s="473"/>
      <c r="AI36" s="473"/>
      <c r="AJ36" s="473"/>
      <c r="AK36" s="473"/>
      <c r="AL36" s="473"/>
      <c r="AM36" s="473"/>
      <c r="AN36" s="473"/>
      <c r="AO36" s="473"/>
      <c r="AP36" s="474"/>
      <c r="AQ36" s="53"/>
      <c r="AR36" s="51"/>
      <c r="AS36" s="52"/>
      <c r="AT36" s="51"/>
      <c r="AU36" s="51"/>
      <c r="AV36" s="61"/>
      <c r="AW36" s="60"/>
      <c r="AX36" s="60"/>
      <c r="AY36" s="60"/>
      <c r="AZ36" s="60"/>
      <c r="BA36" s="60"/>
      <c r="BB36" s="60"/>
      <c r="BR36" s="6"/>
      <c r="BS36" s="6"/>
      <c r="BT36" s="6"/>
      <c r="BU36" s="29"/>
      <c r="BV36" s="29"/>
      <c r="BW36" s="29"/>
      <c r="BX36" s="29"/>
    </row>
    <row r="37" spans="2:76" ht="20.100000000000001" customHeight="1" x14ac:dyDescent="0.15">
      <c r="B37" s="479" t="e">
        <f>VLOOKUP(#REF!,#REF!,80,FALSE)&amp;""</f>
        <v>#REF!</v>
      </c>
      <c r="C37" s="366"/>
      <c r="D37" s="366"/>
      <c r="E37" s="366"/>
      <c r="F37" s="366"/>
      <c r="G37" s="366"/>
      <c r="H37" s="366"/>
      <c r="I37" s="366"/>
      <c r="J37" s="366"/>
      <c r="K37" s="367"/>
      <c r="L37" s="54"/>
      <c r="M37" s="21"/>
      <c r="N37" s="22"/>
      <c r="O37" s="21"/>
      <c r="P37" s="49"/>
      <c r="Q37" s="49"/>
      <c r="R37" s="472" t="e">
        <f>VLOOKUP(#REF!,#REF!,124,FALSE)&amp;""</f>
        <v>#REF!</v>
      </c>
      <c r="S37" s="473"/>
      <c r="T37" s="473"/>
      <c r="U37" s="473"/>
      <c r="V37" s="473"/>
      <c r="W37" s="473"/>
      <c r="X37" s="473"/>
      <c r="Y37" s="473"/>
      <c r="Z37" s="474"/>
      <c r="AA37" s="53"/>
      <c r="AB37" s="51"/>
      <c r="AC37" s="52"/>
      <c r="AD37" s="51"/>
      <c r="AE37" s="51"/>
      <c r="AF37" s="50"/>
      <c r="AG37" s="473" t="e">
        <f>VLOOKUP(#REF!,#REF!,160,FALSE)&amp;""</f>
        <v>#REF!</v>
      </c>
      <c r="AH37" s="473"/>
      <c r="AI37" s="473"/>
      <c r="AJ37" s="473"/>
      <c r="AK37" s="473"/>
      <c r="AL37" s="473"/>
      <c r="AM37" s="473"/>
      <c r="AN37" s="473"/>
      <c r="AO37" s="473"/>
      <c r="AP37" s="474"/>
      <c r="AQ37" s="53"/>
      <c r="AR37" s="51"/>
      <c r="AS37" s="52"/>
      <c r="AT37" s="51"/>
      <c r="AU37" s="51"/>
      <c r="AV37" s="61"/>
      <c r="AW37" s="60"/>
      <c r="AX37" s="60"/>
      <c r="AY37" s="60"/>
      <c r="AZ37" s="60"/>
      <c r="BA37" s="60"/>
      <c r="BB37" s="60"/>
      <c r="BR37" s="6"/>
      <c r="BS37" s="6"/>
      <c r="BT37" s="6"/>
      <c r="BU37" s="9"/>
      <c r="BV37" s="9"/>
      <c r="BW37" s="9"/>
      <c r="BX37" s="9"/>
    </row>
    <row r="38" spans="2:76" ht="20.100000000000001" customHeight="1" thickBot="1" x14ac:dyDescent="0.2">
      <c r="B38" s="492" t="e">
        <f>VLOOKUP(#REF!,#REF!,81,FALSE)&amp;""</f>
        <v>#REF!</v>
      </c>
      <c r="C38" s="493"/>
      <c r="D38" s="493"/>
      <c r="E38" s="493"/>
      <c r="F38" s="493"/>
      <c r="G38" s="493"/>
      <c r="H38" s="493"/>
      <c r="I38" s="493"/>
      <c r="J38" s="493"/>
      <c r="K38" s="494"/>
      <c r="L38" s="201"/>
      <c r="M38" s="202"/>
      <c r="N38" s="202"/>
      <c r="O38" s="201"/>
      <c r="P38" s="202"/>
      <c r="Q38" s="203"/>
      <c r="R38" s="472" t="e">
        <f>VLOOKUP(#REF!,#REF!,125,FALSE)&amp;""</f>
        <v>#REF!</v>
      </c>
      <c r="S38" s="473"/>
      <c r="T38" s="473"/>
      <c r="U38" s="473"/>
      <c r="V38" s="473"/>
      <c r="W38" s="473"/>
      <c r="X38" s="473"/>
      <c r="Y38" s="473"/>
      <c r="Z38" s="474"/>
      <c r="AA38" s="53"/>
      <c r="AB38" s="51"/>
      <c r="AC38" s="52"/>
      <c r="AD38" s="51"/>
      <c r="AE38" s="51"/>
      <c r="AF38" s="50"/>
      <c r="AG38" s="493" t="e">
        <f>VLOOKUP(#REF!,#REF!,161,FALSE)&amp;""</f>
        <v>#REF!</v>
      </c>
      <c r="AH38" s="493"/>
      <c r="AI38" s="493"/>
      <c r="AJ38" s="493"/>
      <c r="AK38" s="493"/>
      <c r="AL38" s="493"/>
      <c r="AM38" s="493"/>
      <c r="AN38" s="493"/>
      <c r="AO38" s="493"/>
      <c r="AP38" s="494"/>
      <c r="AQ38" s="201"/>
      <c r="AR38" s="202"/>
      <c r="AS38" s="204"/>
      <c r="AT38" s="202"/>
      <c r="AU38" s="202"/>
      <c r="AV38" s="205"/>
      <c r="AW38" s="60"/>
      <c r="AX38" s="60"/>
      <c r="AY38" s="60"/>
      <c r="AZ38" s="60"/>
      <c r="BA38" s="60"/>
      <c r="BB38" s="60"/>
      <c r="BR38" s="6"/>
      <c r="BS38" s="6"/>
      <c r="BT38" s="6"/>
      <c r="BU38" s="16"/>
      <c r="BV38" s="16"/>
      <c r="BW38" s="16"/>
      <c r="BX38" s="9"/>
    </row>
    <row r="39" spans="2:76" ht="20.100000000000001" customHeight="1" x14ac:dyDescent="0.15">
      <c r="B39" s="481" t="s">
        <v>62</v>
      </c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3"/>
      <c r="R39" s="472" t="e">
        <f>VLOOKUP(#REF!,#REF!,126,FALSE)&amp;""</f>
        <v>#REF!</v>
      </c>
      <c r="S39" s="473"/>
      <c r="T39" s="473"/>
      <c r="U39" s="473"/>
      <c r="V39" s="473"/>
      <c r="W39" s="473"/>
      <c r="X39" s="473"/>
      <c r="Y39" s="473"/>
      <c r="Z39" s="474"/>
      <c r="AA39" s="53"/>
      <c r="AB39" s="51"/>
      <c r="AC39" s="52"/>
      <c r="AD39" s="51"/>
      <c r="AE39" s="51"/>
      <c r="AF39" s="50"/>
      <c r="AG39" s="500" t="s">
        <v>71</v>
      </c>
      <c r="AH39" s="501"/>
      <c r="AI39" s="501"/>
      <c r="AJ39" s="501"/>
      <c r="AK39" s="501"/>
      <c r="AL39" s="501"/>
      <c r="AM39" s="501"/>
      <c r="AN39" s="501"/>
      <c r="AO39" s="501"/>
      <c r="AP39" s="501"/>
      <c r="AQ39" s="501"/>
      <c r="AR39" s="501"/>
      <c r="AS39" s="501"/>
      <c r="AT39" s="501"/>
      <c r="AU39" s="501"/>
      <c r="AV39" s="502"/>
      <c r="AW39" s="60"/>
      <c r="AX39" s="60"/>
      <c r="AY39" s="60"/>
      <c r="AZ39" s="60"/>
      <c r="BA39" s="60"/>
      <c r="BB39" s="60"/>
      <c r="BR39" s="6"/>
      <c r="BS39" s="6"/>
      <c r="BT39" s="6"/>
      <c r="BU39" s="9"/>
      <c r="BV39" s="9"/>
      <c r="BW39" s="9"/>
      <c r="BX39" s="16"/>
    </row>
    <row r="40" spans="2:76" ht="20.100000000000001" customHeight="1" thickBot="1" x14ac:dyDescent="0.2">
      <c r="B40" s="485" t="s">
        <v>30</v>
      </c>
      <c r="C40" s="486"/>
      <c r="D40" s="486"/>
      <c r="E40" s="486"/>
      <c r="F40" s="486"/>
      <c r="G40" s="486"/>
      <c r="H40" s="486"/>
      <c r="I40" s="486"/>
      <c r="J40" s="486"/>
      <c r="K40" s="487"/>
      <c r="L40" s="488" t="s">
        <v>32</v>
      </c>
      <c r="M40" s="486"/>
      <c r="N40" s="487"/>
      <c r="O40" s="488" t="s">
        <v>58</v>
      </c>
      <c r="P40" s="486"/>
      <c r="Q40" s="489"/>
      <c r="R40" s="472" t="e">
        <f>VLOOKUP(#REF!,#REF!,127,FALSE)&amp;""</f>
        <v>#REF!</v>
      </c>
      <c r="S40" s="473"/>
      <c r="T40" s="473"/>
      <c r="U40" s="473"/>
      <c r="V40" s="473"/>
      <c r="W40" s="473"/>
      <c r="X40" s="473"/>
      <c r="Y40" s="473"/>
      <c r="Z40" s="474"/>
      <c r="AA40" s="53"/>
      <c r="AB40" s="51"/>
      <c r="AC40" s="52"/>
      <c r="AD40" s="51"/>
      <c r="AE40" s="51"/>
      <c r="AF40" s="50"/>
      <c r="AG40" s="498" t="s">
        <v>30</v>
      </c>
      <c r="AH40" s="496"/>
      <c r="AI40" s="496"/>
      <c r="AJ40" s="496"/>
      <c r="AK40" s="496"/>
      <c r="AL40" s="496"/>
      <c r="AM40" s="496"/>
      <c r="AN40" s="496"/>
      <c r="AO40" s="496"/>
      <c r="AP40" s="499"/>
      <c r="AQ40" s="495" t="s">
        <v>32</v>
      </c>
      <c r="AR40" s="496"/>
      <c r="AS40" s="499"/>
      <c r="AT40" s="495" t="s">
        <v>65</v>
      </c>
      <c r="AU40" s="496"/>
      <c r="AV40" s="497"/>
      <c r="AW40" s="60"/>
      <c r="AX40" s="60"/>
      <c r="AY40" s="60"/>
      <c r="AZ40" s="60"/>
      <c r="BA40" s="60"/>
      <c r="BB40" s="60"/>
      <c r="BR40" s="6"/>
      <c r="BS40" s="6"/>
      <c r="BT40" s="6"/>
      <c r="BU40" s="16"/>
      <c r="BV40" s="16"/>
      <c r="BW40" s="16"/>
      <c r="BX40" s="9"/>
    </row>
    <row r="41" spans="2:76" ht="20.100000000000001" customHeight="1" x14ac:dyDescent="0.15">
      <c r="B41" s="479" t="e">
        <f>VLOOKUP(#REF!,#REF!,82,FALSE)&amp;""</f>
        <v>#REF!</v>
      </c>
      <c r="C41" s="366"/>
      <c r="D41" s="366"/>
      <c r="E41" s="366"/>
      <c r="F41" s="366"/>
      <c r="G41" s="366"/>
      <c r="H41" s="366"/>
      <c r="I41" s="366"/>
      <c r="J41" s="366"/>
      <c r="K41" s="367"/>
      <c r="L41" s="187"/>
      <c r="M41" s="55"/>
      <c r="N41" s="188"/>
      <c r="O41" s="55"/>
      <c r="P41" s="57"/>
      <c r="Q41" s="57"/>
      <c r="R41" s="472" t="e">
        <f>VLOOKUP(#REF!,#REF!,128,FALSE)&amp;""</f>
        <v>#REF!</v>
      </c>
      <c r="S41" s="473"/>
      <c r="T41" s="473"/>
      <c r="U41" s="473"/>
      <c r="V41" s="473"/>
      <c r="W41" s="473"/>
      <c r="X41" s="473"/>
      <c r="Y41" s="473"/>
      <c r="Z41" s="474"/>
      <c r="AA41" s="53"/>
      <c r="AB41" s="51"/>
      <c r="AC41" s="52"/>
      <c r="AD41" s="51"/>
      <c r="AE41" s="51"/>
      <c r="AF41" s="50"/>
      <c r="AG41" s="366" t="e">
        <f>VLOOKUP(#REF!,#REF!,162,FALSE)&amp;""</f>
        <v>#REF!</v>
      </c>
      <c r="AH41" s="366"/>
      <c r="AI41" s="366"/>
      <c r="AJ41" s="366"/>
      <c r="AK41" s="366"/>
      <c r="AL41" s="366"/>
      <c r="AM41" s="366"/>
      <c r="AN41" s="366"/>
      <c r="AO41" s="366"/>
      <c r="AP41" s="367"/>
      <c r="AQ41" s="63"/>
      <c r="AR41" s="64"/>
      <c r="AS41" s="142"/>
      <c r="AT41" s="192"/>
      <c r="AU41" s="64"/>
      <c r="AV41" s="186"/>
      <c r="AW41" s="60"/>
      <c r="AX41" s="60"/>
      <c r="AY41" s="60"/>
      <c r="AZ41" s="60"/>
      <c r="BA41" s="60"/>
      <c r="BB41" s="60"/>
      <c r="BR41" s="6"/>
      <c r="BS41" s="6"/>
      <c r="BT41" s="6"/>
      <c r="BU41" s="16"/>
      <c r="BV41" s="16"/>
      <c r="BW41" s="16"/>
      <c r="BX41" s="16"/>
    </row>
    <row r="42" spans="2:76" ht="20.100000000000001" customHeight="1" x14ac:dyDescent="0.15">
      <c r="B42" s="479" t="e">
        <f>VLOOKUP(#REF!,#REF!,83,FALSE)&amp;""</f>
        <v>#REF!</v>
      </c>
      <c r="C42" s="366"/>
      <c r="D42" s="366"/>
      <c r="E42" s="366"/>
      <c r="F42" s="366"/>
      <c r="G42" s="366"/>
      <c r="H42" s="366"/>
      <c r="I42" s="366"/>
      <c r="J42" s="366"/>
      <c r="K42" s="367"/>
      <c r="L42" s="54"/>
      <c r="M42" s="21"/>
      <c r="N42" s="22"/>
      <c r="O42" s="21"/>
      <c r="P42" s="49"/>
      <c r="Q42" s="49"/>
      <c r="R42" s="472" t="e">
        <f>VLOOKUP(#REF!,#REF!,129,FALSE)&amp;""</f>
        <v>#REF!</v>
      </c>
      <c r="S42" s="473"/>
      <c r="T42" s="473"/>
      <c r="U42" s="473"/>
      <c r="V42" s="473"/>
      <c r="W42" s="473"/>
      <c r="X42" s="473"/>
      <c r="Y42" s="473"/>
      <c r="Z42" s="474"/>
      <c r="AA42" s="54"/>
      <c r="AB42" s="21"/>
      <c r="AC42" s="22"/>
      <c r="AD42" s="21"/>
      <c r="AE42" s="21"/>
      <c r="AF42" s="50"/>
      <c r="AG42" s="473" t="e">
        <f>VLOOKUP(#REF!,#REF!,163,FALSE)&amp;""</f>
        <v>#REF!</v>
      </c>
      <c r="AH42" s="473"/>
      <c r="AI42" s="473"/>
      <c r="AJ42" s="473"/>
      <c r="AK42" s="473"/>
      <c r="AL42" s="473"/>
      <c r="AM42" s="473"/>
      <c r="AN42" s="473"/>
      <c r="AO42" s="473"/>
      <c r="AP42" s="474"/>
      <c r="AQ42" s="53"/>
      <c r="AR42" s="51"/>
      <c r="AS42" s="52"/>
      <c r="AT42" s="161"/>
      <c r="AU42" s="51"/>
      <c r="AV42" s="61"/>
      <c r="AW42" s="60"/>
      <c r="AX42" s="60"/>
      <c r="AY42" s="60"/>
      <c r="AZ42" s="60"/>
      <c r="BA42" s="60"/>
      <c r="BB42" s="60"/>
      <c r="BR42" s="6"/>
      <c r="BS42" s="6"/>
      <c r="BT42" s="6"/>
      <c r="BU42" s="16"/>
      <c r="BV42" s="16"/>
      <c r="BW42" s="16"/>
      <c r="BX42" s="16"/>
    </row>
    <row r="43" spans="2:76" ht="20.100000000000001" customHeight="1" x14ac:dyDescent="0.15">
      <c r="B43" s="479" t="e">
        <f>VLOOKUP(#REF!,#REF!,84,FALSE)&amp;""</f>
        <v>#REF!</v>
      </c>
      <c r="C43" s="366"/>
      <c r="D43" s="366"/>
      <c r="E43" s="366"/>
      <c r="F43" s="366"/>
      <c r="G43" s="366"/>
      <c r="H43" s="366"/>
      <c r="I43" s="366"/>
      <c r="J43" s="366"/>
      <c r="K43" s="367"/>
      <c r="L43" s="54"/>
      <c r="M43" s="21"/>
      <c r="N43" s="22"/>
      <c r="O43" s="21"/>
      <c r="P43" s="49"/>
      <c r="Q43" s="49"/>
      <c r="R43" s="472" t="e">
        <f>VLOOKUP(#REF!,#REF!,130,FALSE)&amp;""</f>
        <v>#REF!</v>
      </c>
      <c r="S43" s="473"/>
      <c r="T43" s="473"/>
      <c r="U43" s="473"/>
      <c r="V43" s="473"/>
      <c r="W43" s="473"/>
      <c r="X43" s="473"/>
      <c r="Y43" s="473"/>
      <c r="Z43" s="474"/>
      <c r="AA43" s="54"/>
      <c r="AB43" s="21"/>
      <c r="AC43" s="22"/>
      <c r="AD43" s="21"/>
      <c r="AE43" s="21"/>
      <c r="AF43" s="50"/>
      <c r="AG43" s="473" t="e">
        <f>VLOOKUP(#REF!,#REF!,164,FALSE)&amp;""</f>
        <v>#REF!</v>
      </c>
      <c r="AH43" s="473"/>
      <c r="AI43" s="473"/>
      <c r="AJ43" s="473"/>
      <c r="AK43" s="473"/>
      <c r="AL43" s="473"/>
      <c r="AM43" s="473"/>
      <c r="AN43" s="473"/>
      <c r="AO43" s="473"/>
      <c r="AP43" s="473"/>
      <c r="AQ43" s="53"/>
      <c r="AR43" s="51"/>
      <c r="AS43" s="52"/>
      <c r="AT43" s="161"/>
      <c r="AU43" s="51"/>
      <c r="AV43" s="61"/>
      <c r="AW43" s="60"/>
      <c r="AX43" s="60"/>
      <c r="AY43" s="60"/>
      <c r="AZ43" s="60"/>
      <c r="BA43" s="60"/>
      <c r="BB43" s="60"/>
      <c r="BR43" s="6"/>
      <c r="BS43" s="6"/>
      <c r="BT43" s="6"/>
      <c r="BU43" s="16"/>
      <c r="BV43" s="16"/>
      <c r="BW43" s="16"/>
      <c r="BX43" s="16"/>
    </row>
    <row r="44" spans="2:76" ht="20.100000000000001" customHeight="1" thickBot="1" x14ac:dyDescent="0.2">
      <c r="B44" s="492" t="e">
        <f>VLOOKUP(#REF!,#REF!,85,FALSE)&amp;""</f>
        <v>#REF!</v>
      </c>
      <c r="C44" s="493"/>
      <c r="D44" s="493"/>
      <c r="E44" s="493"/>
      <c r="F44" s="493"/>
      <c r="G44" s="493"/>
      <c r="H44" s="493"/>
      <c r="I44" s="493"/>
      <c r="J44" s="493"/>
      <c r="K44" s="494"/>
      <c r="L44" s="198"/>
      <c r="M44" s="111"/>
      <c r="N44" s="199"/>
      <c r="O44" s="111"/>
      <c r="P44" s="203"/>
      <c r="Q44" s="203"/>
      <c r="R44" s="472" t="e">
        <f>VLOOKUP(#REF!,#REF!,131,FALSE)&amp;""</f>
        <v>#REF!</v>
      </c>
      <c r="S44" s="473"/>
      <c r="T44" s="473"/>
      <c r="U44" s="473"/>
      <c r="V44" s="473"/>
      <c r="W44" s="473"/>
      <c r="X44" s="473"/>
      <c r="Y44" s="473"/>
      <c r="Z44" s="474"/>
      <c r="AA44" s="53"/>
      <c r="AB44" s="51"/>
      <c r="AC44" s="52"/>
      <c r="AD44" s="51"/>
      <c r="AE44" s="51"/>
      <c r="AF44" s="61"/>
      <c r="AG44" s="473" t="e">
        <f>VLOOKUP(#REF!,#REF!,165,FALSE)&amp;""</f>
        <v>#REF!</v>
      </c>
      <c r="AH44" s="473"/>
      <c r="AI44" s="473"/>
      <c r="AJ44" s="473"/>
      <c r="AK44" s="473"/>
      <c r="AL44" s="473"/>
      <c r="AM44" s="473"/>
      <c r="AN44" s="473"/>
      <c r="AO44" s="473"/>
      <c r="AP44" s="473"/>
      <c r="AQ44" s="53"/>
      <c r="AR44" s="51"/>
      <c r="AS44" s="52"/>
      <c r="AT44" s="161"/>
      <c r="AU44" s="51"/>
      <c r="AV44" s="61"/>
      <c r="AW44" s="6"/>
      <c r="AX44" s="6"/>
      <c r="AY44" s="6"/>
      <c r="AZ44" s="6"/>
      <c r="BA44" s="6"/>
      <c r="BB44" s="6"/>
      <c r="BR44" s="6"/>
      <c r="BS44" s="6"/>
      <c r="BT44" s="6"/>
      <c r="BU44" s="16"/>
      <c r="BV44" s="16"/>
      <c r="BW44" s="16"/>
      <c r="BX44" s="16"/>
    </row>
    <row r="45" spans="2:76" ht="20.100000000000001" customHeight="1" x14ac:dyDescent="0.15">
      <c r="B45" s="481" t="s">
        <v>64</v>
      </c>
      <c r="C45" s="482"/>
      <c r="D45" s="482"/>
      <c r="E45" s="482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3"/>
      <c r="R45" s="472" t="e">
        <f>VLOOKUP(#REF!,#REF!,132,FALSE)&amp;""</f>
        <v>#REF!</v>
      </c>
      <c r="S45" s="473"/>
      <c r="T45" s="473"/>
      <c r="U45" s="473"/>
      <c r="V45" s="473"/>
      <c r="W45" s="473"/>
      <c r="X45" s="473"/>
      <c r="Y45" s="473"/>
      <c r="Z45" s="474"/>
      <c r="AA45" s="53"/>
      <c r="AB45" s="51"/>
      <c r="AC45" s="52"/>
      <c r="AD45" s="51"/>
      <c r="AE45" s="51"/>
      <c r="AF45" s="61"/>
      <c r="AG45" s="473" t="e">
        <f>VLOOKUP(#REF!,#REF!,166,FALSE)&amp;""</f>
        <v>#REF!</v>
      </c>
      <c r="AH45" s="473"/>
      <c r="AI45" s="473"/>
      <c r="AJ45" s="473"/>
      <c r="AK45" s="473"/>
      <c r="AL45" s="473"/>
      <c r="AM45" s="473"/>
      <c r="AN45" s="473"/>
      <c r="AO45" s="473"/>
      <c r="AP45" s="473"/>
      <c r="AQ45" s="53"/>
      <c r="AR45" s="51"/>
      <c r="AS45" s="52"/>
      <c r="AT45" s="161"/>
      <c r="AU45" s="51"/>
      <c r="AV45" s="61"/>
      <c r="AW45" s="6"/>
      <c r="AX45" s="6"/>
      <c r="AY45" s="6"/>
      <c r="AZ45" s="6"/>
      <c r="BA45" s="6"/>
      <c r="BB45" s="6"/>
      <c r="BR45" s="6"/>
      <c r="BS45" s="6"/>
      <c r="BT45" s="6"/>
      <c r="BU45" s="16"/>
      <c r="BV45" s="16"/>
      <c r="BW45" s="16"/>
      <c r="BX45" s="16"/>
    </row>
    <row r="46" spans="2:76" ht="20.100000000000001" customHeight="1" thickBot="1" x14ac:dyDescent="0.2">
      <c r="B46" s="485" t="s">
        <v>30</v>
      </c>
      <c r="C46" s="486"/>
      <c r="D46" s="486"/>
      <c r="E46" s="486"/>
      <c r="F46" s="486"/>
      <c r="G46" s="486"/>
      <c r="H46" s="486"/>
      <c r="I46" s="486"/>
      <c r="J46" s="486"/>
      <c r="K46" s="487"/>
      <c r="L46" s="488" t="s">
        <v>32</v>
      </c>
      <c r="M46" s="486"/>
      <c r="N46" s="487"/>
      <c r="O46" s="488" t="s">
        <v>58</v>
      </c>
      <c r="P46" s="486"/>
      <c r="Q46" s="489"/>
      <c r="R46" s="472" t="e">
        <f>VLOOKUP(#REF!,#REF!,133,FALSE)&amp;""</f>
        <v>#REF!</v>
      </c>
      <c r="S46" s="473"/>
      <c r="T46" s="473"/>
      <c r="U46" s="473"/>
      <c r="V46" s="473"/>
      <c r="W46" s="473"/>
      <c r="X46" s="473"/>
      <c r="Y46" s="473"/>
      <c r="Z46" s="474"/>
      <c r="AA46" s="53"/>
      <c r="AB46" s="51"/>
      <c r="AC46" s="52"/>
      <c r="AD46" s="51"/>
      <c r="AE46" s="51"/>
      <c r="AF46" s="61"/>
      <c r="AG46" s="473" t="e">
        <f>VLOOKUP(#REF!,#REF!,167,FALSE)&amp;""</f>
        <v>#REF!</v>
      </c>
      <c r="AH46" s="473"/>
      <c r="AI46" s="473"/>
      <c r="AJ46" s="473"/>
      <c r="AK46" s="473"/>
      <c r="AL46" s="473"/>
      <c r="AM46" s="473"/>
      <c r="AN46" s="473"/>
      <c r="AO46" s="473"/>
      <c r="AP46" s="473"/>
      <c r="AQ46" s="54"/>
      <c r="AR46" s="21"/>
      <c r="AS46" s="22"/>
      <c r="AT46" s="161"/>
      <c r="AU46" s="21"/>
      <c r="AV46" s="23"/>
      <c r="AW46" s="6"/>
      <c r="AX46" s="6"/>
      <c r="AY46" s="6"/>
      <c r="AZ46" s="6"/>
      <c r="BA46" s="6"/>
      <c r="BB46" s="6"/>
      <c r="BR46" s="6"/>
      <c r="BS46" s="6"/>
      <c r="BT46" s="6"/>
      <c r="BU46" s="16"/>
      <c r="BV46" s="16"/>
      <c r="BW46" s="16"/>
      <c r="BX46" s="16"/>
    </row>
    <row r="47" spans="2:76" ht="20.100000000000001" customHeight="1" x14ac:dyDescent="0.15">
      <c r="B47" s="479" t="e">
        <f>VLOOKUP(#REF!,#REF!,86,FALSE)&amp;""</f>
        <v>#REF!</v>
      </c>
      <c r="C47" s="366"/>
      <c r="D47" s="366"/>
      <c r="E47" s="366"/>
      <c r="F47" s="366"/>
      <c r="G47" s="366"/>
      <c r="H47" s="366"/>
      <c r="I47" s="366"/>
      <c r="J47" s="366"/>
      <c r="K47" s="367"/>
      <c r="L47" s="63"/>
      <c r="M47" s="64"/>
      <c r="N47" s="142"/>
      <c r="O47" s="64"/>
      <c r="P47" s="64"/>
      <c r="Q47" s="64"/>
      <c r="R47" s="472" t="e">
        <f>VLOOKUP(#REF!,#REF!,134,FALSE)&amp;""</f>
        <v>#REF!</v>
      </c>
      <c r="S47" s="473"/>
      <c r="T47" s="473"/>
      <c r="U47" s="473"/>
      <c r="V47" s="473"/>
      <c r="W47" s="473"/>
      <c r="X47" s="473"/>
      <c r="Y47" s="473"/>
      <c r="Z47" s="474"/>
      <c r="AA47" s="53"/>
      <c r="AB47" s="51"/>
      <c r="AC47" s="52"/>
      <c r="AD47" s="51"/>
      <c r="AE47" s="51"/>
      <c r="AF47" s="61"/>
      <c r="AG47" s="473" t="e">
        <f>VLOOKUP(#REF!,#REF!,168,FALSE)&amp;""</f>
        <v>#REF!</v>
      </c>
      <c r="AH47" s="473"/>
      <c r="AI47" s="473"/>
      <c r="AJ47" s="473"/>
      <c r="AK47" s="473"/>
      <c r="AL47" s="473"/>
      <c r="AM47" s="473"/>
      <c r="AN47" s="473"/>
      <c r="AO47" s="473"/>
      <c r="AP47" s="473"/>
      <c r="AQ47" s="53"/>
      <c r="AR47" s="51"/>
      <c r="AS47" s="52"/>
      <c r="AT47" s="161"/>
      <c r="AU47" s="51"/>
      <c r="AV47" s="61"/>
      <c r="AW47" s="6"/>
      <c r="AX47" s="6"/>
      <c r="AY47" s="6"/>
      <c r="AZ47" s="6"/>
      <c r="BA47" s="6"/>
      <c r="BB47" s="6"/>
      <c r="BR47" s="6"/>
      <c r="BS47" s="6"/>
      <c r="BT47" s="6"/>
      <c r="BU47" s="16"/>
      <c r="BV47" s="16"/>
      <c r="BW47" s="16"/>
      <c r="BX47" s="16"/>
    </row>
    <row r="48" spans="2:76" ht="20.100000000000001" customHeight="1" x14ac:dyDescent="0.15">
      <c r="B48" s="479" t="e">
        <f>VLOOKUP(#REF!,#REF!,87,FALSE)&amp;""</f>
        <v>#REF!</v>
      </c>
      <c r="C48" s="366"/>
      <c r="D48" s="366"/>
      <c r="E48" s="366"/>
      <c r="F48" s="366"/>
      <c r="G48" s="366"/>
      <c r="H48" s="366"/>
      <c r="I48" s="366"/>
      <c r="J48" s="366"/>
      <c r="K48" s="367"/>
      <c r="L48" s="53"/>
      <c r="M48" s="51"/>
      <c r="N48" s="52"/>
      <c r="O48" s="51"/>
      <c r="P48" s="51"/>
      <c r="Q48" s="51"/>
      <c r="R48" s="472" t="e">
        <f>VLOOKUP(#REF!,#REF!,135,FALSE)&amp;""</f>
        <v>#REF!</v>
      </c>
      <c r="S48" s="473"/>
      <c r="T48" s="473"/>
      <c r="U48" s="473"/>
      <c r="V48" s="473"/>
      <c r="W48" s="473"/>
      <c r="X48" s="473"/>
      <c r="Y48" s="473"/>
      <c r="Z48" s="474"/>
      <c r="AA48" s="53"/>
      <c r="AB48" s="51"/>
      <c r="AC48" s="52"/>
      <c r="AD48" s="51"/>
      <c r="AE48" s="51"/>
      <c r="AF48" s="61"/>
      <c r="AG48" s="473" t="e">
        <f>VLOOKUP(#REF!,#REF!,169,FALSE)&amp;""</f>
        <v>#REF!</v>
      </c>
      <c r="AH48" s="473"/>
      <c r="AI48" s="473"/>
      <c r="AJ48" s="473"/>
      <c r="AK48" s="473"/>
      <c r="AL48" s="473"/>
      <c r="AM48" s="473"/>
      <c r="AN48" s="473"/>
      <c r="AO48" s="473"/>
      <c r="AP48" s="473"/>
      <c r="AQ48" s="53"/>
      <c r="AR48" s="51"/>
      <c r="AS48" s="52"/>
      <c r="AT48" s="161"/>
      <c r="AU48" s="51"/>
      <c r="AV48" s="61"/>
      <c r="AW48" s="6"/>
      <c r="AX48" s="6"/>
      <c r="AY48" s="6"/>
      <c r="AZ48" s="6"/>
      <c r="BA48" s="6"/>
      <c r="BB48" s="6"/>
      <c r="BR48" s="6"/>
      <c r="BS48" s="6"/>
      <c r="BT48" s="6"/>
      <c r="BU48" s="16"/>
      <c r="BV48" s="16"/>
      <c r="BW48" s="16"/>
      <c r="BX48" s="16"/>
    </row>
    <row r="49" spans="2:76" ht="20.100000000000001" customHeight="1" x14ac:dyDescent="0.15">
      <c r="B49" s="479" t="e">
        <f>VLOOKUP(#REF!,#REF!,88,FALSE)&amp;""</f>
        <v>#REF!</v>
      </c>
      <c r="C49" s="366"/>
      <c r="D49" s="366"/>
      <c r="E49" s="366"/>
      <c r="F49" s="366"/>
      <c r="G49" s="366"/>
      <c r="H49" s="366"/>
      <c r="I49" s="366"/>
      <c r="J49" s="366"/>
      <c r="K49" s="367"/>
      <c r="L49" s="53"/>
      <c r="M49" s="51"/>
      <c r="N49" s="52"/>
      <c r="O49" s="51"/>
      <c r="P49" s="51"/>
      <c r="Q49" s="51"/>
      <c r="R49" s="472" t="e">
        <f>VLOOKUP(#REF!,#REF!,136,FALSE)&amp;""</f>
        <v>#REF!</v>
      </c>
      <c r="S49" s="473"/>
      <c r="T49" s="473"/>
      <c r="U49" s="473"/>
      <c r="V49" s="473"/>
      <c r="W49" s="473"/>
      <c r="X49" s="473"/>
      <c r="Y49" s="473"/>
      <c r="Z49" s="474"/>
      <c r="AA49" s="63"/>
      <c r="AB49" s="64"/>
      <c r="AC49" s="64"/>
      <c r="AD49" s="63"/>
      <c r="AE49" s="64"/>
      <c r="AF49" s="148"/>
      <c r="AG49" s="473" t="e">
        <f>VLOOKUP(#REF!,#REF!,170,FALSE)&amp;""</f>
        <v>#REF!</v>
      </c>
      <c r="AH49" s="473"/>
      <c r="AI49" s="473"/>
      <c r="AJ49" s="473"/>
      <c r="AK49" s="473"/>
      <c r="AL49" s="473"/>
      <c r="AM49" s="473"/>
      <c r="AN49" s="473"/>
      <c r="AO49" s="473"/>
      <c r="AP49" s="473"/>
      <c r="AQ49" s="53"/>
      <c r="AR49" s="51"/>
      <c r="AS49" s="52"/>
      <c r="AT49" s="161"/>
      <c r="AU49" s="51"/>
      <c r="AV49" s="61"/>
      <c r="AW49" s="6"/>
      <c r="AX49" s="6"/>
      <c r="AY49" s="6"/>
      <c r="AZ49" s="6"/>
      <c r="BA49" s="6"/>
      <c r="BB49" s="6"/>
      <c r="BR49" s="6"/>
      <c r="BS49" s="6"/>
      <c r="BT49" s="6"/>
      <c r="BU49" s="16"/>
      <c r="BV49" s="16"/>
      <c r="BW49" s="16"/>
      <c r="BX49" s="16"/>
    </row>
    <row r="50" spans="2:76" ht="20.100000000000001" customHeight="1" thickBot="1" x14ac:dyDescent="0.2">
      <c r="B50" s="492" t="e">
        <f>VLOOKUP(#REF!,#REF!,89,FALSE)&amp;""</f>
        <v>#REF!</v>
      </c>
      <c r="C50" s="493"/>
      <c r="D50" s="493"/>
      <c r="E50" s="493"/>
      <c r="F50" s="493"/>
      <c r="G50" s="493"/>
      <c r="H50" s="493"/>
      <c r="I50" s="493"/>
      <c r="J50" s="493"/>
      <c r="K50" s="494"/>
      <c r="L50" s="206"/>
      <c r="M50" s="203"/>
      <c r="N50" s="207"/>
      <c r="O50" s="203"/>
      <c r="P50" s="203"/>
      <c r="Q50" s="203"/>
      <c r="R50" s="457" t="e">
        <f>VLOOKUP(#REF!,#REF!,137,FALSE)&amp;""</f>
        <v>#REF!</v>
      </c>
      <c r="S50" s="458"/>
      <c r="T50" s="458"/>
      <c r="U50" s="458"/>
      <c r="V50" s="458"/>
      <c r="W50" s="458"/>
      <c r="X50" s="458"/>
      <c r="Y50" s="458"/>
      <c r="Z50" s="459"/>
      <c r="AA50" s="189"/>
      <c r="AB50" s="190"/>
      <c r="AC50" s="191"/>
      <c r="AD50" s="190"/>
      <c r="AE50" s="190"/>
      <c r="AF50" s="193"/>
      <c r="AG50" s="473" t="e">
        <f>VLOOKUP(#REF!,#REF!,171,FALSE)&amp;""</f>
        <v>#REF!</v>
      </c>
      <c r="AH50" s="473"/>
      <c r="AI50" s="473"/>
      <c r="AJ50" s="473"/>
      <c r="AK50" s="473"/>
      <c r="AL50" s="473"/>
      <c r="AM50" s="473"/>
      <c r="AN50" s="473"/>
      <c r="AO50" s="473"/>
      <c r="AP50" s="473"/>
      <c r="AQ50" s="54"/>
      <c r="AR50" s="21"/>
      <c r="AS50" s="22"/>
      <c r="AT50" s="161"/>
      <c r="AU50" s="21"/>
      <c r="AV50" s="23"/>
      <c r="AW50" s="6"/>
      <c r="AX50" s="6"/>
      <c r="AY50" s="6"/>
      <c r="AZ50" s="6"/>
      <c r="BA50" s="6"/>
      <c r="BB50" s="6"/>
      <c r="BR50" s="6"/>
      <c r="BS50" s="6"/>
      <c r="BT50" s="6"/>
      <c r="BU50" s="16"/>
      <c r="BV50" s="16"/>
      <c r="BW50" s="16"/>
      <c r="BX50" s="16"/>
    </row>
    <row r="51" spans="2:76" ht="20.100000000000001" customHeight="1" x14ac:dyDescent="0.15">
      <c r="B51" s="481" t="s">
        <v>60</v>
      </c>
      <c r="C51" s="482"/>
      <c r="D51" s="482"/>
      <c r="E51" s="482"/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3"/>
      <c r="R51" s="481" t="s">
        <v>63</v>
      </c>
      <c r="S51" s="482"/>
      <c r="T51" s="482"/>
      <c r="U51" s="482"/>
      <c r="V51" s="482"/>
      <c r="W51" s="482"/>
      <c r="X51" s="482"/>
      <c r="Y51" s="482"/>
      <c r="Z51" s="482"/>
      <c r="AA51" s="482"/>
      <c r="AB51" s="482"/>
      <c r="AC51" s="482"/>
      <c r="AD51" s="482"/>
      <c r="AE51" s="482"/>
      <c r="AF51" s="483"/>
      <c r="AG51" s="484" t="e">
        <f>VLOOKUP(#REF!,#REF!,172,FALSE)&amp;""</f>
        <v>#REF!</v>
      </c>
      <c r="AH51" s="484"/>
      <c r="AI51" s="484"/>
      <c r="AJ51" s="484"/>
      <c r="AK51" s="484"/>
      <c r="AL51" s="484"/>
      <c r="AM51" s="484"/>
      <c r="AN51" s="484"/>
      <c r="AO51" s="484"/>
      <c r="AP51" s="484"/>
      <c r="AQ51" s="175"/>
      <c r="AR51" s="176"/>
      <c r="AS51" s="177"/>
      <c r="AT51" s="178"/>
      <c r="AU51" s="176"/>
      <c r="AV51" s="179"/>
      <c r="AW51" s="29"/>
      <c r="AX51" s="29"/>
      <c r="AY51" s="29"/>
      <c r="AZ51" s="29"/>
      <c r="BA51" s="29"/>
      <c r="BB51" s="29"/>
      <c r="BR51" s="29"/>
      <c r="BS51" s="29"/>
      <c r="BT51" s="29"/>
      <c r="BU51" s="29"/>
      <c r="BV51" s="29"/>
      <c r="BW51" s="29"/>
      <c r="BX51" s="6"/>
    </row>
    <row r="52" spans="2:76" ht="20.100000000000001" customHeight="1" thickBot="1" x14ac:dyDescent="0.2">
      <c r="B52" s="485" t="s">
        <v>30</v>
      </c>
      <c r="C52" s="486"/>
      <c r="D52" s="486"/>
      <c r="E52" s="486"/>
      <c r="F52" s="486"/>
      <c r="G52" s="486"/>
      <c r="H52" s="486"/>
      <c r="I52" s="486"/>
      <c r="J52" s="486"/>
      <c r="K52" s="487"/>
      <c r="L52" s="488" t="s">
        <v>32</v>
      </c>
      <c r="M52" s="486"/>
      <c r="N52" s="487"/>
      <c r="O52" s="488" t="s">
        <v>58</v>
      </c>
      <c r="P52" s="486"/>
      <c r="Q52" s="489"/>
      <c r="R52" s="485" t="s">
        <v>30</v>
      </c>
      <c r="S52" s="486"/>
      <c r="T52" s="486"/>
      <c r="U52" s="486"/>
      <c r="V52" s="486"/>
      <c r="W52" s="486"/>
      <c r="X52" s="486"/>
      <c r="Y52" s="486"/>
      <c r="Z52" s="487"/>
      <c r="AA52" s="488" t="s">
        <v>32</v>
      </c>
      <c r="AB52" s="486"/>
      <c r="AC52" s="487"/>
      <c r="AD52" s="488" t="s">
        <v>58</v>
      </c>
      <c r="AE52" s="486"/>
      <c r="AF52" s="489"/>
      <c r="AG52" s="490" t="s">
        <v>66</v>
      </c>
      <c r="AH52" s="490"/>
      <c r="AI52" s="490"/>
      <c r="AJ52" s="490"/>
      <c r="AK52" s="490"/>
      <c r="AL52" s="490"/>
      <c r="AM52" s="490"/>
      <c r="AN52" s="490"/>
      <c r="AO52" s="490"/>
      <c r="AP52" s="490"/>
      <c r="AQ52" s="490"/>
      <c r="AR52" s="490"/>
      <c r="AS52" s="490"/>
      <c r="AT52" s="490"/>
      <c r="AU52" s="490"/>
      <c r="AV52" s="491"/>
      <c r="AW52" s="216"/>
      <c r="AX52" s="216"/>
      <c r="AY52" s="216"/>
      <c r="AZ52" s="216"/>
      <c r="BA52" s="216"/>
      <c r="BB52" s="216"/>
      <c r="BR52" s="9"/>
      <c r="BS52" s="9"/>
      <c r="BT52" s="9"/>
      <c r="BU52" s="9"/>
      <c r="BV52" s="9"/>
      <c r="BW52" s="9"/>
      <c r="BX52" s="6"/>
    </row>
    <row r="53" spans="2:76" ht="20.100000000000001" customHeight="1" x14ac:dyDescent="0.15">
      <c r="B53" s="479" t="e">
        <f>VLOOKUP(#REF!,#REF!,90,FALSE)&amp;""</f>
        <v>#REF!</v>
      </c>
      <c r="C53" s="366"/>
      <c r="D53" s="366"/>
      <c r="E53" s="366"/>
      <c r="F53" s="366"/>
      <c r="G53" s="366"/>
      <c r="H53" s="366"/>
      <c r="I53" s="366"/>
      <c r="J53" s="366"/>
      <c r="K53" s="367"/>
      <c r="L53" s="63"/>
      <c r="M53" s="64"/>
      <c r="N53" s="142"/>
      <c r="O53" s="64"/>
      <c r="P53" s="64"/>
      <c r="Q53" s="64"/>
      <c r="R53" s="479" t="e">
        <f>VLOOKUP(#REF!,#REF!,97,FALSE)&amp;""</f>
        <v>#REF!</v>
      </c>
      <c r="S53" s="366"/>
      <c r="T53" s="366"/>
      <c r="U53" s="366"/>
      <c r="V53" s="366"/>
      <c r="W53" s="366"/>
      <c r="X53" s="366"/>
      <c r="Y53" s="366"/>
      <c r="Z53" s="367"/>
      <c r="AA53" s="187"/>
      <c r="AB53" s="55"/>
      <c r="AC53" s="188"/>
      <c r="AD53" s="55"/>
      <c r="AE53" s="55"/>
      <c r="AF53" s="148"/>
      <c r="AG53" s="480" t="s">
        <v>16</v>
      </c>
      <c r="AH53" s="480"/>
      <c r="AI53" s="480"/>
      <c r="AJ53" s="480"/>
      <c r="AK53" s="480"/>
      <c r="AL53" s="180"/>
      <c r="AM53" s="127"/>
      <c r="AN53" s="127" t="s">
        <v>67</v>
      </c>
      <c r="AO53" s="127"/>
      <c r="AP53" s="127"/>
      <c r="AQ53" s="127"/>
      <c r="AR53" s="127" t="s">
        <v>67</v>
      </c>
      <c r="AS53" s="127"/>
      <c r="AT53" s="127"/>
      <c r="AU53" s="162"/>
      <c r="AV53" s="169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6"/>
      <c r="BH53" s="6"/>
      <c r="BI53" s="6"/>
      <c r="BJ53" s="6"/>
      <c r="BK53" s="6"/>
      <c r="BL53" s="6"/>
      <c r="BM53" s="6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6"/>
    </row>
    <row r="54" spans="2:76" ht="20.100000000000001" customHeight="1" x14ac:dyDescent="0.15">
      <c r="B54" s="472" t="e">
        <f>VLOOKUP(#REF!,#REF!,91,FALSE)&amp;""</f>
        <v>#REF!</v>
      </c>
      <c r="C54" s="473"/>
      <c r="D54" s="473"/>
      <c r="E54" s="473"/>
      <c r="F54" s="473"/>
      <c r="G54" s="473"/>
      <c r="H54" s="473"/>
      <c r="I54" s="473"/>
      <c r="J54" s="473"/>
      <c r="K54" s="474"/>
      <c r="L54" s="53"/>
      <c r="M54" s="51"/>
      <c r="N54" s="52"/>
      <c r="O54" s="51"/>
      <c r="P54" s="51"/>
      <c r="Q54" s="51"/>
      <c r="R54" s="472" t="e">
        <f>VLOOKUP(#REF!,#REF!,98,FALSE)&amp;""</f>
        <v>#REF!</v>
      </c>
      <c r="S54" s="473"/>
      <c r="T54" s="473"/>
      <c r="U54" s="473"/>
      <c r="V54" s="473"/>
      <c r="W54" s="473"/>
      <c r="X54" s="473"/>
      <c r="Y54" s="473"/>
      <c r="Z54" s="474"/>
      <c r="AA54" s="54"/>
      <c r="AB54" s="21"/>
      <c r="AC54" s="22"/>
      <c r="AD54" s="21"/>
      <c r="AE54" s="21"/>
      <c r="AF54" s="50"/>
      <c r="AG54" s="476" t="s">
        <v>68</v>
      </c>
      <c r="AH54" s="476"/>
      <c r="AI54" s="476"/>
      <c r="AJ54" s="476"/>
      <c r="AK54" s="476"/>
      <c r="AL54" s="181"/>
      <c r="AM54" s="128"/>
      <c r="AN54" s="128"/>
      <c r="AO54" s="128"/>
      <c r="AP54" s="128"/>
      <c r="AQ54" s="128"/>
      <c r="AR54" s="128"/>
      <c r="AS54" s="128"/>
      <c r="AT54" s="128"/>
      <c r="AU54" s="128" t="s">
        <v>69</v>
      </c>
      <c r="AV54" s="170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6"/>
      <c r="BH54" s="6"/>
      <c r="BI54" s="6"/>
      <c r="BJ54" s="6"/>
      <c r="BK54" s="6"/>
      <c r="BL54" s="6"/>
      <c r="BM54" s="6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6"/>
    </row>
    <row r="55" spans="2:76" ht="20.100000000000001" customHeight="1" x14ac:dyDescent="0.15">
      <c r="B55" s="472" t="e">
        <f>VLOOKUP(#REF!,#REF!,92,FALSE)&amp;""</f>
        <v>#REF!</v>
      </c>
      <c r="C55" s="473"/>
      <c r="D55" s="473"/>
      <c r="E55" s="473"/>
      <c r="F55" s="473"/>
      <c r="G55" s="473"/>
      <c r="H55" s="473"/>
      <c r="I55" s="473"/>
      <c r="J55" s="473"/>
      <c r="K55" s="474"/>
      <c r="L55" s="54"/>
      <c r="M55" s="21"/>
      <c r="N55" s="22"/>
      <c r="O55" s="21"/>
      <c r="P55" s="21"/>
      <c r="Q55" s="49"/>
      <c r="R55" s="472" t="e">
        <f>VLOOKUP(#REF!,#REF!,99,FALSE)&amp;""</f>
        <v>#REF!</v>
      </c>
      <c r="S55" s="473"/>
      <c r="T55" s="473"/>
      <c r="U55" s="473"/>
      <c r="V55" s="473"/>
      <c r="W55" s="473"/>
      <c r="X55" s="473"/>
      <c r="Y55" s="473"/>
      <c r="Z55" s="474"/>
      <c r="AA55" s="53"/>
      <c r="AB55" s="51"/>
      <c r="AC55" s="52"/>
      <c r="AD55" s="51"/>
      <c r="AE55" s="51"/>
      <c r="AF55" s="61"/>
      <c r="AG55" s="475" t="s">
        <v>17</v>
      </c>
      <c r="AH55" s="475"/>
      <c r="AI55" s="475"/>
      <c r="AJ55" s="475"/>
      <c r="AK55" s="475"/>
      <c r="AL55" s="182"/>
      <c r="AM55" s="15"/>
      <c r="AN55" s="15"/>
      <c r="AO55" s="74"/>
      <c r="AP55" s="212"/>
      <c r="AQ55" s="74"/>
      <c r="AR55" s="74"/>
      <c r="AS55" s="74"/>
      <c r="AT55" s="74"/>
      <c r="AU55" s="168" t="s">
        <v>69</v>
      </c>
      <c r="AV55" s="171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6"/>
      <c r="BH55" s="6"/>
      <c r="BI55" s="6"/>
      <c r="BJ55" s="6"/>
      <c r="BK55" s="6"/>
      <c r="BL55" s="6"/>
      <c r="BM55" s="6"/>
      <c r="BN55" s="16"/>
      <c r="BO55" s="16"/>
      <c r="BP55" s="16"/>
      <c r="BQ55" s="16"/>
      <c r="BR55" s="16"/>
      <c r="BS55" s="16"/>
      <c r="BT55" s="16"/>
      <c r="BU55" s="9"/>
      <c r="BV55" s="16"/>
      <c r="BW55" s="16"/>
      <c r="BX55" s="6"/>
    </row>
    <row r="56" spans="2:76" ht="20.100000000000001" customHeight="1" x14ac:dyDescent="0.15">
      <c r="B56" s="472" t="e">
        <f>VLOOKUP(#REF!,#REF!,93,FALSE)&amp;""</f>
        <v>#REF!</v>
      </c>
      <c r="C56" s="473"/>
      <c r="D56" s="473"/>
      <c r="E56" s="473"/>
      <c r="F56" s="473"/>
      <c r="G56" s="473"/>
      <c r="H56" s="473"/>
      <c r="I56" s="473"/>
      <c r="J56" s="473"/>
      <c r="K56" s="474"/>
      <c r="L56" s="54"/>
      <c r="M56" s="21"/>
      <c r="N56" s="22"/>
      <c r="O56" s="21"/>
      <c r="P56" s="21"/>
      <c r="Q56" s="49"/>
      <c r="R56" s="472" t="e">
        <f>VLOOKUP(#REF!,#REF!,100,FALSE)&amp;""</f>
        <v>#REF!</v>
      </c>
      <c r="S56" s="473"/>
      <c r="T56" s="473"/>
      <c r="U56" s="473"/>
      <c r="V56" s="473"/>
      <c r="W56" s="473"/>
      <c r="X56" s="473"/>
      <c r="Y56" s="473"/>
      <c r="Z56" s="474"/>
      <c r="AA56" s="53"/>
      <c r="AB56" s="51"/>
      <c r="AC56" s="52"/>
      <c r="AD56" s="51"/>
      <c r="AE56" s="51"/>
      <c r="AF56" s="61"/>
      <c r="AG56" s="477" t="s">
        <v>70</v>
      </c>
      <c r="AH56" s="477"/>
      <c r="AI56" s="477"/>
      <c r="AJ56" s="477"/>
      <c r="AK56" s="477"/>
      <c r="AL56" s="477"/>
      <c r="AM56" s="477"/>
      <c r="AN56" s="477"/>
      <c r="AO56" s="477"/>
      <c r="AP56" s="477"/>
      <c r="AQ56" s="477"/>
      <c r="AR56" s="477"/>
      <c r="AS56" s="477"/>
      <c r="AT56" s="477"/>
      <c r="AU56" s="477"/>
      <c r="AV56" s="478"/>
      <c r="AW56" s="208"/>
      <c r="AX56" s="208"/>
      <c r="AY56" s="208"/>
      <c r="AZ56" s="208"/>
      <c r="BA56" s="208"/>
      <c r="BB56" s="208"/>
      <c r="BC56" s="208"/>
      <c r="BD56" s="208"/>
      <c r="BE56" s="208"/>
      <c r="BF56" s="208"/>
      <c r="BG56" s="6"/>
      <c r="BH56" s="6"/>
      <c r="BI56" s="6"/>
      <c r="BJ56" s="6"/>
      <c r="BK56" s="6"/>
      <c r="BL56" s="6"/>
      <c r="BM56" s="6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6"/>
    </row>
    <row r="57" spans="2:76" ht="20.100000000000001" customHeight="1" x14ac:dyDescent="0.15">
      <c r="B57" s="472" t="e">
        <f>VLOOKUP(#REF!,#REF!,94,FALSE)&amp;""</f>
        <v>#REF!</v>
      </c>
      <c r="C57" s="473"/>
      <c r="D57" s="473"/>
      <c r="E57" s="473"/>
      <c r="F57" s="473"/>
      <c r="G57" s="473"/>
      <c r="H57" s="473"/>
      <c r="I57" s="473"/>
      <c r="J57" s="473"/>
      <c r="K57" s="474"/>
      <c r="L57" s="54"/>
      <c r="M57" s="21"/>
      <c r="N57" s="22"/>
      <c r="O57" s="21"/>
      <c r="P57" s="21"/>
      <c r="Q57" s="49"/>
      <c r="R57" s="472" t="e">
        <f>VLOOKUP(#REF!,#REF!,101,FALSE)&amp;""</f>
        <v>#REF!</v>
      </c>
      <c r="S57" s="473"/>
      <c r="T57" s="473"/>
      <c r="U57" s="473"/>
      <c r="V57" s="473"/>
      <c r="W57" s="473"/>
      <c r="X57" s="473"/>
      <c r="Y57" s="473"/>
      <c r="Z57" s="474"/>
      <c r="AA57" s="53"/>
      <c r="AB57" s="51"/>
      <c r="AC57" s="52"/>
      <c r="AD57" s="51"/>
      <c r="AE57" s="51"/>
      <c r="AF57" s="61"/>
      <c r="AG57" s="475" t="s">
        <v>16</v>
      </c>
      <c r="AH57" s="475"/>
      <c r="AI57" s="475"/>
      <c r="AJ57" s="475"/>
      <c r="AK57" s="475"/>
      <c r="AL57" s="180"/>
      <c r="AM57" s="126"/>
      <c r="AN57" s="126" t="s">
        <v>67</v>
      </c>
      <c r="AO57" s="126"/>
      <c r="AP57" s="126"/>
      <c r="AQ57" s="126"/>
      <c r="AR57" s="126" t="s">
        <v>67</v>
      </c>
      <c r="AS57" s="126"/>
      <c r="AT57" s="126"/>
      <c r="AU57" s="17"/>
      <c r="AV57" s="170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6"/>
      <c r="BH57" s="6"/>
      <c r="BI57" s="6"/>
      <c r="BJ57" s="6"/>
      <c r="BK57" s="6"/>
      <c r="BL57" s="6"/>
      <c r="BM57" s="6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6"/>
    </row>
    <row r="58" spans="2:76" ht="20.100000000000001" customHeight="1" x14ac:dyDescent="0.15">
      <c r="B58" s="472" t="e">
        <f>VLOOKUP(#REF!,#REF!,95,FALSE)&amp;""</f>
        <v>#REF!</v>
      </c>
      <c r="C58" s="473"/>
      <c r="D58" s="473"/>
      <c r="E58" s="473"/>
      <c r="F58" s="473"/>
      <c r="G58" s="473"/>
      <c r="H58" s="473"/>
      <c r="I58" s="473"/>
      <c r="J58" s="473"/>
      <c r="K58" s="474"/>
      <c r="L58" s="54"/>
      <c r="M58" s="21"/>
      <c r="N58" s="22"/>
      <c r="O58" s="21"/>
      <c r="P58" s="21"/>
      <c r="Q58" s="49"/>
      <c r="R58" s="472" t="e">
        <f>VLOOKUP(#REF!,#REF!,102,FALSE)&amp;""</f>
        <v>#REF!</v>
      </c>
      <c r="S58" s="473"/>
      <c r="T58" s="473"/>
      <c r="U58" s="473"/>
      <c r="V58" s="473"/>
      <c r="W58" s="473"/>
      <c r="X58" s="473"/>
      <c r="Y58" s="473"/>
      <c r="Z58" s="474"/>
      <c r="AA58" s="53"/>
      <c r="AB58" s="51"/>
      <c r="AC58" s="52"/>
      <c r="AD58" s="51"/>
      <c r="AE58" s="51"/>
      <c r="AF58" s="61"/>
      <c r="AG58" s="476" t="s">
        <v>68</v>
      </c>
      <c r="AH58" s="476"/>
      <c r="AI58" s="476"/>
      <c r="AJ58" s="476"/>
      <c r="AK58" s="476"/>
      <c r="AL58" s="181"/>
      <c r="AM58" s="128"/>
      <c r="AN58" s="128"/>
      <c r="AO58" s="128"/>
      <c r="AP58" s="128"/>
      <c r="AQ58" s="128"/>
      <c r="AR58" s="128"/>
      <c r="AS58" s="128"/>
      <c r="AT58" s="128"/>
      <c r="AU58" s="128" t="s">
        <v>69</v>
      </c>
      <c r="AV58" s="172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6"/>
      <c r="BH58" s="6"/>
      <c r="BI58" s="6"/>
      <c r="BJ58" s="6"/>
      <c r="BK58" s="6"/>
      <c r="BL58" s="6"/>
      <c r="BM58" s="6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6"/>
    </row>
    <row r="59" spans="2:76" ht="20.100000000000001" customHeight="1" thickBot="1" x14ac:dyDescent="0.2">
      <c r="B59" s="457" t="e">
        <f>VLOOKUP(#REF!,#REF!,96,FALSE)&amp;""</f>
        <v>#REF!</v>
      </c>
      <c r="C59" s="458"/>
      <c r="D59" s="458"/>
      <c r="E59" s="458"/>
      <c r="F59" s="458"/>
      <c r="G59" s="458"/>
      <c r="H59" s="458"/>
      <c r="I59" s="458"/>
      <c r="J59" s="458"/>
      <c r="K59" s="459"/>
      <c r="L59" s="189"/>
      <c r="M59" s="190"/>
      <c r="N59" s="191"/>
      <c r="O59" s="190"/>
      <c r="P59" s="190"/>
      <c r="Q59" s="190"/>
      <c r="R59" s="457" t="e">
        <f>VLOOKUP(#REF!,#REF!,103,FALSE)&amp;""</f>
        <v>#REF!</v>
      </c>
      <c r="S59" s="458"/>
      <c r="T59" s="458"/>
      <c r="U59" s="458"/>
      <c r="V59" s="458"/>
      <c r="W59" s="458"/>
      <c r="X59" s="458"/>
      <c r="Y59" s="458"/>
      <c r="Z59" s="459"/>
      <c r="AA59" s="194"/>
      <c r="AB59" s="195"/>
      <c r="AC59" s="196"/>
      <c r="AD59" s="195"/>
      <c r="AE59" s="195"/>
      <c r="AF59" s="197"/>
      <c r="AG59" s="460" t="s">
        <v>17</v>
      </c>
      <c r="AH59" s="460"/>
      <c r="AI59" s="460"/>
      <c r="AJ59" s="460"/>
      <c r="AK59" s="460"/>
      <c r="AL59" s="183"/>
      <c r="AM59" s="130"/>
      <c r="AN59" s="130"/>
      <c r="AO59" s="76"/>
      <c r="AP59" s="174"/>
      <c r="AQ59" s="76"/>
      <c r="AR59" s="76"/>
      <c r="AS59" s="76"/>
      <c r="AT59" s="76"/>
      <c r="AU59" s="130" t="s">
        <v>69</v>
      </c>
      <c r="AV59" s="173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6"/>
      <c r="BH59" s="6"/>
      <c r="BI59" s="6"/>
      <c r="BJ59" s="6"/>
      <c r="BK59" s="6"/>
      <c r="BL59" s="6"/>
      <c r="BM59" s="6"/>
      <c r="BN59" s="16"/>
      <c r="BO59" s="16"/>
      <c r="BP59" s="16"/>
      <c r="BQ59" s="16"/>
      <c r="BR59" s="16"/>
      <c r="BS59" s="16"/>
      <c r="BT59" s="16"/>
      <c r="BU59" s="9"/>
      <c r="BV59" s="16"/>
      <c r="BW59" s="16"/>
      <c r="BX59" s="6"/>
    </row>
    <row r="60" spans="2:76" ht="20.100000000000001" customHeight="1" x14ac:dyDescent="0.15">
      <c r="B60" s="461" t="e">
        <f>VLOOKUP(#REF!,#REF!,173,FALSE)&amp;""</f>
        <v>#REF!</v>
      </c>
      <c r="C60" s="462"/>
      <c r="D60" s="462"/>
      <c r="E60" s="462"/>
      <c r="F60" s="462"/>
      <c r="G60" s="462"/>
      <c r="H60" s="462"/>
      <c r="I60" s="462"/>
      <c r="J60" s="462"/>
      <c r="K60" s="462"/>
      <c r="L60" s="462"/>
      <c r="M60" s="462"/>
      <c r="N60" s="462"/>
      <c r="O60" s="462"/>
      <c r="P60" s="462"/>
      <c r="Q60" s="462"/>
      <c r="R60" s="462"/>
      <c r="S60" s="462"/>
      <c r="T60" s="462"/>
      <c r="U60" s="462"/>
      <c r="V60" s="462"/>
      <c r="W60" s="462"/>
      <c r="X60" s="462"/>
      <c r="Y60" s="465" t="e">
        <f>VLOOKUP(#REF!,#REF!,175,FALSE)&amp;""</f>
        <v>#REF!</v>
      </c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465"/>
      <c r="AK60" s="465"/>
      <c r="AL60" s="465"/>
      <c r="AM60" s="465"/>
      <c r="AN60" s="465"/>
      <c r="AO60" s="465"/>
      <c r="AP60" s="465"/>
      <c r="AQ60" s="465"/>
      <c r="AR60" s="465"/>
      <c r="AS60" s="465"/>
      <c r="AT60" s="465"/>
      <c r="AU60" s="465"/>
      <c r="AV60" s="466"/>
      <c r="AY60" s="217"/>
      <c r="AZ60" s="217"/>
      <c r="BA60" s="217"/>
      <c r="BB60" s="217"/>
      <c r="BC60" s="217"/>
      <c r="BD60" s="217"/>
      <c r="BE60" s="217"/>
      <c r="BF60" s="217"/>
      <c r="BG60" s="6"/>
      <c r="BH60" s="6"/>
      <c r="BI60" s="6"/>
      <c r="BJ60" s="6"/>
      <c r="BK60" s="6"/>
      <c r="BL60" s="6"/>
      <c r="BM60" s="6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6"/>
    </row>
    <row r="61" spans="2:76" ht="20.100000000000001" customHeight="1" x14ac:dyDescent="0.15">
      <c r="B61" s="463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4"/>
      <c r="Q61" s="464"/>
      <c r="R61" s="464"/>
      <c r="S61" s="464"/>
      <c r="T61" s="464"/>
      <c r="U61" s="464"/>
      <c r="V61" s="464"/>
      <c r="W61" s="464"/>
      <c r="X61" s="464"/>
      <c r="Y61" s="380"/>
      <c r="Z61" s="380"/>
      <c r="AA61" s="380"/>
      <c r="AB61" s="380"/>
      <c r="AC61" s="380"/>
      <c r="AD61" s="380"/>
      <c r="AE61" s="380"/>
      <c r="AF61" s="380"/>
      <c r="AG61" s="380"/>
      <c r="AH61" s="380"/>
      <c r="AI61" s="380"/>
      <c r="AJ61" s="380"/>
      <c r="AK61" s="380"/>
      <c r="AL61" s="380"/>
      <c r="AM61" s="380"/>
      <c r="AN61" s="380"/>
      <c r="AO61" s="380"/>
      <c r="AP61" s="380"/>
      <c r="AQ61" s="380"/>
      <c r="AR61" s="380"/>
      <c r="AS61" s="380"/>
      <c r="AT61" s="380"/>
      <c r="AU61" s="380"/>
      <c r="AV61" s="467"/>
      <c r="AY61" s="217"/>
      <c r="AZ61" s="217"/>
      <c r="BA61" s="217"/>
      <c r="BB61" s="217"/>
      <c r="BC61" s="217"/>
      <c r="BD61" s="217"/>
      <c r="BE61" s="217"/>
      <c r="BF61" s="217"/>
      <c r="BG61" s="6"/>
      <c r="BH61" s="6"/>
      <c r="BI61" s="6"/>
      <c r="BJ61" s="6"/>
      <c r="BK61" s="6"/>
      <c r="BL61" s="6"/>
      <c r="BM61" s="6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6"/>
    </row>
    <row r="62" spans="2:76" ht="20.100000000000001" customHeight="1" x14ac:dyDescent="0.15">
      <c r="B62" s="463" t="e">
        <f>VLOOKUP(#REF!,#REF!,174,FALSE)&amp;""</f>
        <v>#REF!</v>
      </c>
      <c r="C62" s="464"/>
      <c r="D62" s="464"/>
      <c r="E62" s="464"/>
      <c r="F62" s="464"/>
      <c r="G62" s="464"/>
      <c r="H62" s="464"/>
      <c r="I62" s="464"/>
      <c r="J62" s="464"/>
      <c r="K62" s="464"/>
      <c r="L62" s="464"/>
      <c r="M62" s="464"/>
      <c r="N62" s="464"/>
      <c r="O62" s="464"/>
      <c r="P62" s="464"/>
      <c r="Q62" s="464"/>
      <c r="R62" s="464"/>
      <c r="S62" s="464"/>
      <c r="T62" s="464"/>
      <c r="U62" s="464"/>
      <c r="V62" s="464"/>
      <c r="W62" s="464"/>
      <c r="X62" s="464"/>
      <c r="Y62" s="380" t="e">
        <f>VLOOKUP(#REF!,#REF!,176,FALSE)&amp;""</f>
        <v>#REF!</v>
      </c>
      <c r="Z62" s="380"/>
      <c r="AA62" s="380"/>
      <c r="AB62" s="380"/>
      <c r="AC62" s="380"/>
      <c r="AD62" s="380"/>
      <c r="AE62" s="380"/>
      <c r="AF62" s="380"/>
      <c r="AG62" s="380"/>
      <c r="AH62" s="380"/>
      <c r="AI62" s="380"/>
      <c r="AJ62" s="380"/>
      <c r="AK62" s="380"/>
      <c r="AL62" s="380"/>
      <c r="AM62" s="380"/>
      <c r="AN62" s="380"/>
      <c r="AO62" s="380"/>
      <c r="AP62" s="380"/>
      <c r="AQ62" s="380"/>
      <c r="AR62" s="380"/>
      <c r="AS62" s="380"/>
      <c r="AT62" s="380"/>
      <c r="AU62" s="380"/>
      <c r="AV62" s="467"/>
      <c r="AY62" s="213"/>
      <c r="AZ62" s="213"/>
      <c r="BA62" s="213"/>
      <c r="BB62" s="213"/>
      <c r="BC62" s="213"/>
      <c r="BD62" s="213"/>
      <c r="BE62" s="213"/>
      <c r="BF62" s="213"/>
      <c r="BG62" s="6"/>
      <c r="BH62" s="6"/>
      <c r="BI62" s="6"/>
      <c r="BJ62" s="6"/>
      <c r="BK62" s="6"/>
      <c r="BL62" s="6"/>
      <c r="BM62" s="6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6"/>
    </row>
    <row r="63" spans="2:76" ht="20.100000000000001" customHeight="1" x14ac:dyDescent="0.15">
      <c r="B63" s="468"/>
      <c r="C63" s="469"/>
      <c r="D63" s="469"/>
      <c r="E63" s="469"/>
      <c r="F63" s="469"/>
      <c r="G63" s="469"/>
      <c r="H63" s="469"/>
      <c r="I63" s="469"/>
      <c r="J63" s="469"/>
      <c r="K63" s="469"/>
      <c r="L63" s="469"/>
      <c r="M63" s="469"/>
      <c r="N63" s="469"/>
      <c r="O63" s="469"/>
      <c r="P63" s="469"/>
      <c r="Q63" s="469"/>
      <c r="R63" s="469"/>
      <c r="S63" s="469"/>
      <c r="T63" s="469"/>
      <c r="U63" s="469"/>
      <c r="V63" s="469"/>
      <c r="W63" s="469"/>
      <c r="X63" s="469"/>
      <c r="Y63" s="470"/>
      <c r="Z63" s="470"/>
      <c r="AA63" s="470"/>
      <c r="AB63" s="470"/>
      <c r="AC63" s="470"/>
      <c r="AD63" s="470"/>
      <c r="AE63" s="470"/>
      <c r="AF63" s="470"/>
      <c r="AG63" s="470"/>
      <c r="AH63" s="470"/>
      <c r="AI63" s="470"/>
      <c r="AJ63" s="470"/>
      <c r="AK63" s="470"/>
      <c r="AL63" s="470"/>
      <c r="AM63" s="470"/>
      <c r="AN63" s="470"/>
      <c r="AO63" s="470"/>
      <c r="AP63" s="470"/>
      <c r="AQ63" s="470"/>
      <c r="AR63" s="470"/>
      <c r="AS63" s="470"/>
      <c r="AT63" s="470"/>
      <c r="AU63" s="470"/>
      <c r="AV63" s="471"/>
      <c r="AY63" s="213"/>
      <c r="AZ63" s="213"/>
      <c r="BA63" s="213"/>
      <c r="BB63" s="213"/>
      <c r="BC63" s="213"/>
      <c r="BD63" s="213"/>
      <c r="BE63" s="213"/>
      <c r="BF63" s="213"/>
      <c r="BG63" s="6"/>
      <c r="BH63" s="6"/>
      <c r="BI63" s="6"/>
      <c r="BJ63" s="6"/>
      <c r="BK63" s="6"/>
      <c r="BL63" s="6"/>
      <c r="BM63" s="6"/>
      <c r="BN63" s="82"/>
      <c r="BO63" s="41"/>
      <c r="BP63" s="41"/>
      <c r="BQ63" s="41"/>
      <c r="BR63" s="41"/>
      <c r="BS63" s="41"/>
      <c r="BT63" s="41"/>
      <c r="BU63" s="41"/>
      <c r="BV63" s="41"/>
      <c r="BW63" s="41"/>
      <c r="BX63" s="6"/>
    </row>
    <row r="64" spans="2:76" ht="20.100000000000001" customHeight="1" x14ac:dyDescent="0.1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</row>
    <row r="65" spans="2:76" ht="17.100000000000001" customHeight="1" x14ac:dyDescent="0.15">
      <c r="B65" s="43"/>
      <c r="C65" s="43"/>
      <c r="D65" s="43"/>
      <c r="E65" s="42"/>
      <c r="F65" s="42"/>
      <c r="G65" s="42"/>
      <c r="H65" s="42"/>
      <c r="I65" s="42"/>
      <c r="J65" s="42"/>
      <c r="K65" s="42"/>
      <c r="L65" s="42"/>
      <c r="M65" s="42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</row>
    <row r="66" spans="2:76" ht="17.100000000000001" customHeight="1" x14ac:dyDescent="0.15">
      <c r="B66" s="43"/>
      <c r="C66" s="43"/>
      <c r="D66" s="43"/>
      <c r="E66" s="42"/>
      <c r="F66" s="42"/>
      <c r="G66" s="42"/>
      <c r="H66" s="42"/>
      <c r="I66" s="42"/>
      <c r="J66" s="42"/>
      <c r="K66" s="42"/>
      <c r="L66" s="42"/>
      <c r="M66" s="42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</row>
    <row r="67" spans="2:76" ht="17.100000000000001" customHeight="1" x14ac:dyDescent="0.15">
      <c r="B67" s="43"/>
      <c r="C67" s="43"/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</row>
    <row r="68" spans="2:76" ht="17.100000000000001" customHeight="1" x14ac:dyDescent="0.15">
      <c r="B68" s="43"/>
      <c r="C68" s="43"/>
      <c r="D68" s="43"/>
      <c r="E68" s="44"/>
      <c r="F68" s="44"/>
      <c r="G68" s="44"/>
      <c r="H68" s="44"/>
      <c r="I68" s="44"/>
      <c r="J68" s="44"/>
      <c r="K68" s="44"/>
      <c r="L68" s="44"/>
      <c r="M68" s="44"/>
      <c r="N68" s="9"/>
      <c r="O68" s="9"/>
      <c r="P68" s="9"/>
      <c r="Q68" s="9"/>
      <c r="R68" s="9"/>
      <c r="S68" s="9"/>
      <c r="T68" s="9"/>
      <c r="U68" s="36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</row>
    <row r="69" spans="2:76" ht="17.100000000000001" customHeight="1" x14ac:dyDescent="0.15">
      <c r="B69" s="43"/>
      <c r="C69" s="43"/>
      <c r="D69" s="43"/>
      <c r="E69" s="42"/>
      <c r="F69" s="42"/>
      <c r="G69" s="42"/>
      <c r="H69" s="42"/>
      <c r="I69" s="42"/>
      <c r="J69" s="42"/>
      <c r="K69" s="42"/>
      <c r="L69" s="42"/>
      <c r="M69" s="42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</row>
    <row r="70" spans="2:76" ht="17.100000000000001" customHeight="1" x14ac:dyDescent="0.15">
      <c r="B70" s="43"/>
      <c r="C70" s="43"/>
      <c r="D70" s="43"/>
      <c r="E70" s="42"/>
      <c r="F70" s="42"/>
      <c r="G70" s="42"/>
      <c r="H70" s="42"/>
      <c r="I70" s="42"/>
      <c r="J70" s="42"/>
      <c r="K70" s="42"/>
      <c r="L70" s="42"/>
      <c r="M70" s="42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</row>
    <row r="71" spans="2:76" ht="17.100000000000001" customHeight="1" x14ac:dyDescent="0.15">
      <c r="B71" s="43"/>
      <c r="C71" s="43"/>
      <c r="D71" s="43"/>
      <c r="E71" s="42"/>
      <c r="F71" s="42"/>
      <c r="G71" s="42"/>
      <c r="H71" s="42"/>
      <c r="I71" s="42"/>
      <c r="J71" s="42"/>
      <c r="K71" s="42"/>
      <c r="L71" s="42"/>
      <c r="M71" s="42"/>
      <c r="N71" s="9"/>
      <c r="O71" s="9"/>
      <c r="P71" s="9"/>
      <c r="Q71" s="9"/>
      <c r="R71" s="9"/>
      <c r="S71" s="9"/>
      <c r="T71" s="9"/>
      <c r="U71" s="9"/>
      <c r="V71" s="9"/>
      <c r="W71" s="9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</row>
    <row r="72" spans="2:76" ht="17.100000000000001" customHeight="1" x14ac:dyDescent="0.15">
      <c r="B72" s="43"/>
      <c r="C72" s="43"/>
      <c r="D72" s="43"/>
      <c r="E72" s="42"/>
      <c r="F72" s="42"/>
      <c r="G72" s="42"/>
      <c r="H72" s="42"/>
      <c r="I72" s="42"/>
      <c r="J72" s="42"/>
      <c r="K72" s="42"/>
      <c r="L72" s="42"/>
      <c r="M72" s="42"/>
      <c r="N72" s="9"/>
      <c r="O72" s="9"/>
      <c r="P72" s="9"/>
      <c r="Q72" s="9"/>
      <c r="R72" s="9"/>
      <c r="S72" s="9"/>
      <c r="T72" s="9"/>
      <c r="U72" s="9"/>
      <c r="V72" s="9"/>
      <c r="W72" s="9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</row>
    <row r="73" spans="2:76" ht="17.100000000000001" customHeight="1" x14ac:dyDescent="0.15">
      <c r="B73" s="43"/>
      <c r="C73" s="43"/>
      <c r="D73" s="43"/>
      <c r="E73" s="42"/>
      <c r="F73" s="42"/>
      <c r="G73" s="42"/>
      <c r="H73" s="42"/>
      <c r="I73" s="42"/>
      <c r="J73" s="42"/>
      <c r="K73" s="42"/>
      <c r="L73" s="42"/>
      <c r="M73" s="42"/>
      <c r="N73" s="9"/>
      <c r="O73" s="9"/>
      <c r="P73" s="9"/>
      <c r="Q73" s="9"/>
      <c r="R73" s="9"/>
      <c r="S73" s="9"/>
      <c r="T73" s="9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</row>
    <row r="74" spans="2:76" ht="17.100000000000001" customHeight="1" x14ac:dyDescent="0.15">
      <c r="B74" s="43"/>
      <c r="C74" s="43"/>
      <c r="D74" s="43"/>
      <c r="E74" s="42"/>
      <c r="F74" s="42"/>
      <c r="G74" s="42"/>
      <c r="H74" s="42"/>
      <c r="I74" s="42"/>
      <c r="J74" s="42"/>
      <c r="K74" s="42"/>
      <c r="L74" s="42"/>
      <c r="M74" s="42"/>
      <c r="N74" s="9"/>
      <c r="O74" s="9"/>
      <c r="P74" s="9"/>
      <c r="Q74" s="9"/>
      <c r="R74" s="9"/>
      <c r="S74" s="9"/>
      <c r="T74" s="9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</row>
    <row r="75" spans="2:76" ht="17.100000000000001" customHeight="1" x14ac:dyDescent="0.15">
      <c r="B75" s="43"/>
      <c r="C75" s="43"/>
      <c r="D75" s="43"/>
      <c r="E75" s="42"/>
      <c r="F75" s="42"/>
      <c r="G75" s="42"/>
      <c r="H75" s="42"/>
      <c r="I75" s="42"/>
      <c r="J75" s="42"/>
      <c r="K75" s="42"/>
      <c r="L75" s="42"/>
      <c r="M75" s="42"/>
      <c r="N75" s="9"/>
      <c r="O75" s="9"/>
      <c r="P75" s="9"/>
      <c r="Q75" s="9"/>
      <c r="R75" s="9"/>
      <c r="S75" s="9"/>
      <c r="T75" s="9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</row>
    <row r="76" spans="2:76" ht="17.100000000000001" customHeight="1" x14ac:dyDescent="0.15">
      <c r="B76" s="43"/>
      <c r="C76" s="43"/>
      <c r="D76" s="43"/>
      <c r="E76" s="42"/>
      <c r="F76" s="42"/>
      <c r="G76" s="42"/>
      <c r="H76" s="42"/>
      <c r="I76" s="42"/>
      <c r="J76" s="42"/>
      <c r="K76" s="42"/>
      <c r="L76" s="42"/>
      <c r="M76" s="42"/>
      <c r="N76" s="9"/>
      <c r="O76" s="9"/>
      <c r="P76" s="9"/>
      <c r="Q76" s="9"/>
      <c r="R76" s="9"/>
      <c r="S76" s="9"/>
      <c r="T76" s="9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</row>
    <row r="77" spans="2:76" ht="17.100000000000001" customHeight="1" x14ac:dyDescent="0.15">
      <c r="B77" s="43"/>
      <c r="C77" s="43"/>
      <c r="D77" s="43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</row>
    <row r="78" spans="2:76" ht="17.100000000000001" customHeight="1" x14ac:dyDescent="0.15">
      <c r="B78" s="43"/>
      <c r="C78" s="43"/>
      <c r="D78" s="43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</row>
    <row r="79" spans="2:76" ht="17.100000000000001" customHeight="1" x14ac:dyDescent="0.1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59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</row>
    <row r="80" spans="2:76" ht="15" customHeight="1" x14ac:dyDescent="0.15">
      <c r="AW80" s="6"/>
      <c r="AX80" s="6"/>
      <c r="AY80" s="6"/>
      <c r="AZ80" s="6"/>
      <c r="BA80" s="6"/>
      <c r="BB80" s="6"/>
      <c r="BC80" s="6"/>
      <c r="BD80" s="6"/>
      <c r="BE80" s="6"/>
    </row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</sheetData>
  <mergeCells count="195">
    <mergeCell ref="L3:N7"/>
    <mergeCell ref="O3:Q7"/>
    <mergeCell ref="R3:T7"/>
    <mergeCell ref="U3:W7"/>
    <mergeCell ref="X3:Z7"/>
    <mergeCell ref="AA3:AC7"/>
    <mergeCell ref="R2:T2"/>
    <mergeCell ref="U2:W2"/>
    <mergeCell ref="X2:Z2"/>
    <mergeCell ref="AA2:AC2"/>
    <mergeCell ref="AD2:AF2"/>
    <mergeCell ref="AI2:AM3"/>
    <mergeCell ref="AD3:AF7"/>
    <mergeCell ref="AI4:AM5"/>
    <mergeCell ref="B2:B7"/>
    <mergeCell ref="C2:E2"/>
    <mergeCell ref="AG14:AP14"/>
    <mergeCell ref="AQ14:AS14"/>
    <mergeCell ref="F2:H2"/>
    <mergeCell ref="I2:K2"/>
    <mergeCell ref="L2:N2"/>
    <mergeCell ref="O2:Q2"/>
    <mergeCell ref="AN4:AV5"/>
    <mergeCell ref="AI6:AM7"/>
    <mergeCell ref="AN6:AV7"/>
    <mergeCell ref="B10:AV11"/>
    <mergeCell ref="B13:Q13"/>
    <mergeCell ref="R13:AF13"/>
    <mergeCell ref="AG13:AV13"/>
    <mergeCell ref="AN2:AV3"/>
    <mergeCell ref="C3:E7"/>
    <mergeCell ref="F3:H7"/>
    <mergeCell ref="I3:K7"/>
    <mergeCell ref="AT14:AV14"/>
    <mergeCell ref="B15:K15"/>
    <mergeCell ref="R15:Z15"/>
    <mergeCell ref="AG15:AP15"/>
    <mergeCell ref="B14:K14"/>
    <mergeCell ref="L14:N14"/>
    <mergeCell ref="O14:Q14"/>
    <mergeCell ref="R14:Z14"/>
    <mergeCell ref="AA14:AC14"/>
    <mergeCell ref="AD14:AF14"/>
    <mergeCell ref="B18:K18"/>
    <mergeCell ref="R18:Z18"/>
    <mergeCell ref="AG18:AP18"/>
    <mergeCell ref="B19:K19"/>
    <mergeCell ref="R19:Z19"/>
    <mergeCell ref="AG19:AP19"/>
    <mergeCell ref="B16:K16"/>
    <mergeCell ref="R16:Z16"/>
    <mergeCell ref="AG16:AP16"/>
    <mergeCell ref="B17:K17"/>
    <mergeCell ref="R17:Z17"/>
    <mergeCell ref="AG17:AP17"/>
    <mergeCell ref="B22:Q22"/>
    <mergeCell ref="R22:Z22"/>
    <mergeCell ref="AG22:AP22"/>
    <mergeCell ref="B23:K23"/>
    <mergeCell ref="L23:N23"/>
    <mergeCell ref="O23:Q23"/>
    <mergeCell ref="R23:Z23"/>
    <mergeCell ref="AG23:AP23"/>
    <mergeCell ref="B20:K20"/>
    <mergeCell ref="R20:Z20"/>
    <mergeCell ref="AG20:AP20"/>
    <mergeCell ref="B21:K21"/>
    <mergeCell ref="L21:N21"/>
    <mergeCell ref="O21:Q21"/>
    <mergeCell ref="R21:Z21"/>
    <mergeCell ref="AG21:AP21"/>
    <mergeCell ref="B26:K26"/>
    <mergeCell ref="R26:Z26"/>
    <mergeCell ref="AG26:AP26"/>
    <mergeCell ref="B27:K27"/>
    <mergeCell ref="R27:Z27"/>
    <mergeCell ref="AG27:AP27"/>
    <mergeCell ref="B24:K24"/>
    <mergeCell ref="R24:Z24"/>
    <mergeCell ref="AG24:AP24"/>
    <mergeCell ref="B25:K25"/>
    <mergeCell ref="R25:Z25"/>
    <mergeCell ref="AG25:AP25"/>
    <mergeCell ref="B30:K30"/>
    <mergeCell ref="R30:AF30"/>
    <mergeCell ref="AG30:AP30"/>
    <mergeCell ref="B31:K31"/>
    <mergeCell ref="R31:Z31"/>
    <mergeCell ref="AA31:AC31"/>
    <mergeCell ref="AD31:AF31"/>
    <mergeCell ref="AG31:AP31"/>
    <mergeCell ref="B28:K28"/>
    <mergeCell ref="R28:Z28"/>
    <mergeCell ref="AG28:AP28"/>
    <mergeCell ref="B29:K29"/>
    <mergeCell ref="R29:Z29"/>
    <mergeCell ref="AG29:AP29"/>
    <mergeCell ref="B34:K34"/>
    <mergeCell ref="R34:Z34"/>
    <mergeCell ref="AG34:AP34"/>
    <mergeCell ref="B35:K35"/>
    <mergeCell ref="R35:Z35"/>
    <mergeCell ref="AG35:AP35"/>
    <mergeCell ref="B32:K32"/>
    <mergeCell ref="R32:Z32"/>
    <mergeCell ref="AG32:AP32"/>
    <mergeCell ref="B33:K33"/>
    <mergeCell ref="R33:Z33"/>
    <mergeCell ref="AG33:AP33"/>
    <mergeCell ref="B38:K38"/>
    <mergeCell ref="R38:Z38"/>
    <mergeCell ref="AG38:AP38"/>
    <mergeCell ref="B39:Q39"/>
    <mergeCell ref="R39:Z39"/>
    <mergeCell ref="AG39:AV39"/>
    <mergeCell ref="B36:K36"/>
    <mergeCell ref="R36:Z36"/>
    <mergeCell ref="AG36:AP36"/>
    <mergeCell ref="B37:K37"/>
    <mergeCell ref="R37:Z37"/>
    <mergeCell ref="AG37:AP37"/>
    <mergeCell ref="AT40:AV40"/>
    <mergeCell ref="B41:K41"/>
    <mergeCell ref="R41:Z41"/>
    <mergeCell ref="AG41:AP41"/>
    <mergeCell ref="B42:K42"/>
    <mergeCell ref="R42:Z42"/>
    <mergeCell ref="AG42:AP42"/>
    <mergeCell ref="B40:K40"/>
    <mergeCell ref="L40:N40"/>
    <mergeCell ref="O40:Q40"/>
    <mergeCell ref="R40:Z40"/>
    <mergeCell ref="AG40:AP40"/>
    <mergeCell ref="AQ40:AS40"/>
    <mergeCell ref="B45:Q45"/>
    <mergeCell ref="R45:Z45"/>
    <mergeCell ref="AG45:AP45"/>
    <mergeCell ref="B46:K46"/>
    <mergeCell ref="L46:N46"/>
    <mergeCell ref="O46:Q46"/>
    <mergeCell ref="R46:Z46"/>
    <mergeCell ref="AG46:AP46"/>
    <mergeCell ref="B43:K43"/>
    <mergeCell ref="R43:Z43"/>
    <mergeCell ref="AG43:AP43"/>
    <mergeCell ref="B44:K44"/>
    <mergeCell ref="R44:Z44"/>
    <mergeCell ref="AG44:AP44"/>
    <mergeCell ref="B49:K49"/>
    <mergeCell ref="R49:Z49"/>
    <mergeCell ref="AG49:AP49"/>
    <mergeCell ref="B50:K50"/>
    <mergeCell ref="R50:Z50"/>
    <mergeCell ref="AG50:AP50"/>
    <mergeCell ref="B47:K47"/>
    <mergeCell ref="R47:Z47"/>
    <mergeCell ref="AG47:AP47"/>
    <mergeCell ref="B48:K48"/>
    <mergeCell ref="R48:Z48"/>
    <mergeCell ref="AG48:AP48"/>
    <mergeCell ref="B51:Q51"/>
    <mergeCell ref="R51:AF51"/>
    <mergeCell ref="AG51:AP51"/>
    <mergeCell ref="B52:K52"/>
    <mergeCell ref="L52:N52"/>
    <mergeCell ref="O52:Q52"/>
    <mergeCell ref="R52:Z52"/>
    <mergeCell ref="AA52:AC52"/>
    <mergeCell ref="AD52:AF52"/>
    <mergeCell ref="AG52:AV52"/>
    <mergeCell ref="B55:K55"/>
    <mergeCell ref="R55:Z55"/>
    <mergeCell ref="AG55:AK55"/>
    <mergeCell ref="B56:K56"/>
    <mergeCell ref="R56:Z56"/>
    <mergeCell ref="AG56:AV56"/>
    <mergeCell ref="B53:K53"/>
    <mergeCell ref="R53:Z53"/>
    <mergeCell ref="AG53:AK53"/>
    <mergeCell ref="B54:K54"/>
    <mergeCell ref="R54:Z54"/>
    <mergeCell ref="AG54:AK54"/>
    <mergeCell ref="B59:K59"/>
    <mergeCell ref="R59:Z59"/>
    <mergeCell ref="AG59:AK59"/>
    <mergeCell ref="B60:X61"/>
    <mergeCell ref="Y60:AV61"/>
    <mergeCell ref="B62:X63"/>
    <mergeCell ref="Y62:AV63"/>
    <mergeCell ref="B57:K57"/>
    <mergeCell ref="R57:Z57"/>
    <mergeCell ref="AG57:AK57"/>
    <mergeCell ref="B58:K58"/>
    <mergeCell ref="R58:Z58"/>
    <mergeCell ref="AG58:AK58"/>
  </mergeCells>
  <phoneticPr fontId="1"/>
  <conditionalFormatting sqref="O2:Q7">
    <cfRule type="expression" dxfId="11" priority="7">
      <formula>OR($O$2:$Q$2&lt;&gt;"")</formula>
    </cfRule>
  </conditionalFormatting>
  <conditionalFormatting sqref="R2:T7">
    <cfRule type="expression" dxfId="10" priority="6">
      <formula>OR($R$2:$T$2&lt;&gt;"")</formula>
    </cfRule>
  </conditionalFormatting>
  <conditionalFormatting sqref="B2:B7">
    <cfRule type="expression" dxfId="9" priority="12">
      <formula>OR($B$2:$B$2&lt;&gt;"")</formula>
    </cfRule>
  </conditionalFormatting>
  <conditionalFormatting sqref="C2:E7">
    <cfRule type="expression" dxfId="8" priority="11">
      <formula>OR($C$2:$E$2&lt;&gt;"")</formula>
    </cfRule>
  </conditionalFormatting>
  <conditionalFormatting sqref="F2:H7">
    <cfRule type="expression" dxfId="7" priority="10">
      <formula>OR($F$2:$H$2&lt;&gt;"")</formula>
    </cfRule>
  </conditionalFormatting>
  <conditionalFormatting sqref="I2:K7">
    <cfRule type="expression" dxfId="6" priority="9">
      <formula>OR($I$2:$K$2&lt;&gt;"")</formula>
    </cfRule>
  </conditionalFormatting>
  <conditionalFormatting sqref="L2:N7">
    <cfRule type="expression" dxfId="5" priority="8">
      <formula>OR($L$2:$N$2&lt;&gt;"")</formula>
    </cfRule>
  </conditionalFormatting>
  <conditionalFormatting sqref="U2:W7">
    <cfRule type="expression" dxfId="4" priority="5">
      <formula>OR($U$2:$W$2&lt;&gt;"")</formula>
    </cfRule>
  </conditionalFormatting>
  <conditionalFormatting sqref="X2:Z7">
    <cfRule type="expression" dxfId="3" priority="4">
      <formula>OR($X$2:$Z$2&lt;&gt;"")</formula>
    </cfRule>
  </conditionalFormatting>
  <conditionalFormatting sqref="AA2:AC7">
    <cfRule type="expression" dxfId="2" priority="3">
      <formula>OR($AA$2:$AC$2&lt;&gt;"")</formula>
    </cfRule>
  </conditionalFormatting>
  <conditionalFormatting sqref="AD3:AF7">
    <cfRule type="expression" dxfId="1" priority="2">
      <formula>OR($AD$2:$AF$2&lt;&gt;"")</formula>
    </cfRule>
  </conditionalFormatting>
  <conditionalFormatting sqref="AD2:AF7">
    <cfRule type="expression" dxfId="0" priority="1">
      <formula>OR($AD$2:$AF$2&lt;&gt;"")</formula>
    </cfRule>
  </conditionalFormatting>
  <pageMargins left="0.6692913385826772" right="0" top="0" bottom="0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見取図・配置図・平面図・縦断図Ａ３</vt:lpstr>
      <vt:lpstr>申請書決裁作成用</vt:lpstr>
      <vt:lpstr>使用材料決裁作成用</vt:lpstr>
      <vt:lpstr>見取図・配置図・平面図・縦断図Ａ３!Print_Area</vt:lpstr>
      <vt:lpstr>申請書決裁作成用!Print_Area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奈良市水道局</dc:creator>
  <cp:lastModifiedBy>nodahiro</cp:lastModifiedBy>
  <cp:lastPrinted>2020-10-22T07:46:21Z</cp:lastPrinted>
  <dcterms:created xsi:type="dcterms:W3CDTF">2018-11-14T01:14:28Z</dcterms:created>
  <dcterms:modified xsi:type="dcterms:W3CDTF">2022-03-31T02:36:00Z</dcterms:modified>
</cp:coreProperties>
</file>